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customXml/itemProps6.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127"/>
  <workbookPr defaultThemeVersion="124226"/>
  <mc:AlternateContent xmlns:mc="http://schemas.openxmlformats.org/markup-compatibility/2006">
    <mc:Choice Requires="x15">
      <x15ac:absPath xmlns:x15ac="http://schemas.microsoft.com/office/spreadsheetml/2010/11/ac" url="C:\Users\105010kiri\AppData\Local\Microsoft\Windows\INetCache\Content.Outlook\KZ2KRHNL\"/>
    </mc:Choice>
  </mc:AlternateContent>
  <xr:revisionPtr revIDLastSave="0" documentId="8_{BACB36AA-3FF8-4CF4-9FD5-9D4B0E7D3FE8}" xr6:coauthVersionLast="45" xr6:coauthVersionMax="45" xr10:uidLastSave="{00000000-0000-0000-0000-000000000000}"/>
  <bookViews>
    <workbookView xWindow="-28920" yWindow="60" windowWidth="29040" windowHeight="15840" tabRatio="787" firstSheet="3" activeTab="3" xr2:uid="{00000000-000D-0000-FFFF-FFFF00000000}"/>
  </bookViews>
  <sheets>
    <sheet name="_options" sheetId="2" state="hidden" r:id="rId1"/>
    <sheet name="_control" sheetId="3" state="hidden" r:id="rId2"/>
    <sheet name="Info" sheetId="15" state="hidden" r:id="rId3"/>
    <sheet name="Regnskap" sheetId="17" r:id="rId4"/>
    <sheet name="Balanse" sheetId="11" r:id="rId5"/>
    <sheet name="Prinsipper" sheetId="13" r:id="rId6"/>
    <sheet name="Noter" sheetId="12" r:id="rId7"/>
    <sheet name="Råbalanse" sheetId="18" state="hidden" r:id="rId8"/>
    <sheet name="Forklaring årsrapport" sheetId="27" state="hidden" r:id="rId9"/>
    <sheet name="Res. pr Aktivitet" sheetId="20" state="hidden" r:id="rId10"/>
    <sheet name="Tilskudd konto 8700-8799" sheetId="23" state="hidden" r:id="rId11"/>
    <sheet name="Spesifisert HB" sheetId="22" state="hidden" r:id="rId12"/>
    <sheet name="D00236" sheetId="24" state="hidden" r:id="rId13"/>
    <sheet name="Revisjon" sheetId="28" state="hidden" r:id="rId14"/>
    <sheet name="Saldospes kunder" sheetId="25" state="hidden" r:id="rId15"/>
    <sheet name="Saldospes leverandører" sheetId="26" state="hidden" r:id="rId16"/>
    <sheet name="Kontoplan" sheetId="19" state="hidden" r:id="rId17"/>
  </sheets>
  <externalReferences>
    <externalReference r:id="rId18"/>
  </externalReferences>
  <definedNames>
    <definedName name="_DAT100" localSheetId="13">#REF!</definedName>
    <definedName name="_DAT100">#REF!</definedName>
    <definedName name="_DAT199" localSheetId="13">#REF!</definedName>
    <definedName name="_DAT199">#REF!</definedName>
    <definedName name="_DAT200" localSheetId="13">#REF!</definedName>
    <definedName name="_DAT200">#REF!</definedName>
    <definedName name="_DAT201">#REF!</definedName>
    <definedName name="_DAT7">#REF!</definedName>
    <definedName name="_DAT8">#REF!</definedName>
    <definedName name="_xlnm._FilterDatabase" localSheetId="12" hidden="1">'D00236'!$A$3:$H$41</definedName>
    <definedName name="_xlnm._FilterDatabase" localSheetId="11" hidden="1">'Spesifisert HB'!$A$3:$L$2844</definedName>
    <definedName name="_xlnm._FilterDatabase" localSheetId="10" hidden="1">'Tilskudd konto 8700-8799'!$A$3:$H$107</definedName>
    <definedName name="Kontoplan">Kontoplan!$A$2:$B$273</definedName>
    <definedName name="Siste_dag_i_mnd" localSheetId="13">[1]_control!$E$9</definedName>
    <definedName name="Siste_dag_i_mnd">_control!$E$9</definedName>
    <definedName name="_xlnm.Print_Area" localSheetId="4">Balanse!$B$1:$E$40</definedName>
    <definedName name="_xlnm.Print_Area" localSheetId="8">'Forklaring årsrapport'!$A$1:$K$50</definedName>
    <definedName name="_xlnm.Print_Area" localSheetId="6">Noter!$A$1:$F$229</definedName>
    <definedName name="_xlnm.Print_Area" localSheetId="3">Regnskap!$A$1:$I$50</definedName>
    <definedName name="_xlnm.Print_Area" localSheetId="9">'Res. pr Aktivitet'!$B$2:$S$399</definedName>
    <definedName name="_xlnm.Print_Area" localSheetId="14">'Saldospes kunder'!$A$1:$M$66</definedName>
    <definedName name="_xlnm.Print_Area" localSheetId="15">'Saldospes leverandører'!$A$1:$J$73</definedName>
    <definedName name="_xlnm.Print_Titles" localSheetId="8">'Forklaring årsrapport'!$1:$5</definedName>
    <definedName name="_xlnm.Print_Titles" localSheetId="3">Regnskap!$1:$5</definedName>
    <definedName name="_xlnm.Print_Titles" localSheetId="9">'Res. pr Aktivitet'!$2:$7</definedName>
    <definedName name="_xlnm.Print_Titles" localSheetId="14">'Saldospes kunder'!$1:$1</definedName>
    <definedName name="_xlnm.Print_Titles" localSheetId="15">'Saldospes leverandører'!$1:$1</definedName>
  </definedNames>
  <calcPr calcId="191029"/>
  <fileRecoveryPr autoRecover="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J50" i="17" l="1"/>
  <c r="J41" i="17"/>
  <c r="J43" i="17" s="1"/>
  <c r="J37" i="17"/>
  <c r="J15" i="17"/>
  <c r="G35" i="27" l="1"/>
  <c r="G39" i="27"/>
  <c r="G35" i="17"/>
  <c r="G39" i="17"/>
  <c r="H414" i="20"/>
  <c r="H411" i="20"/>
  <c r="B225" i="12" l="1"/>
  <c r="E27" i="11"/>
  <c r="B227" i="12"/>
  <c r="B226" i="12"/>
  <c r="B224" i="12"/>
  <c r="B223" i="12"/>
  <c r="B222" i="12"/>
  <c r="B221" i="12"/>
  <c r="B220" i="12"/>
  <c r="B213" i="12"/>
  <c r="B211" i="12"/>
  <c r="B173" i="12"/>
  <c r="C173" i="12"/>
  <c r="E12" i="11"/>
  <c r="B162" i="12"/>
  <c r="B161" i="12"/>
  <c r="B160" i="12"/>
  <c r="B159" i="12"/>
  <c r="B158" i="12"/>
  <c r="C163" i="12"/>
  <c r="B151" i="12"/>
  <c r="B146" i="12"/>
  <c r="B143" i="12"/>
  <c r="B141" i="12"/>
  <c r="B138" i="12"/>
  <c r="B142" i="12"/>
  <c r="B133" i="12"/>
  <c r="B137" i="12"/>
  <c r="B136" i="12"/>
  <c r="B130" i="12"/>
  <c r="B148" i="12"/>
  <c r="B127" i="12"/>
  <c r="B147" i="12"/>
  <c r="B129" i="12"/>
  <c r="B132" i="12"/>
  <c r="B131" i="12"/>
  <c r="B128" i="12"/>
  <c r="B126" i="12"/>
  <c r="B109" i="12"/>
  <c r="B110" i="12"/>
  <c r="C114" i="12"/>
  <c r="C111" i="12"/>
  <c r="B107" i="12"/>
  <c r="C106" i="12"/>
  <c r="C105" i="12"/>
  <c r="C104" i="12"/>
  <c r="B94" i="12"/>
  <c r="B93" i="12"/>
  <c r="I414" i="20"/>
  <c r="I411" i="20"/>
  <c r="I410" i="20"/>
  <c r="I409" i="20"/>
  <c r="I408" i="20"/>
  <c r="I407" i="20"/>
  <c r="I406" i="20"/>
  <c r="I405" i="20"/>
  <c r="K108" i="23"/>
  <c r="K100" i="23"/>
  <c r="K84" i="23"/>
  <c r="K81" i="23"/>
  <c r="K77" i="23"/>
  <c r="K74" i="23"/>
  <c r="K72" i="23"/>
  <c r="K69" i="23"/>
  <c r="K63" i="23"/>
  <c r="K42" i="23"/>
  <c r="K33" i="23"/>
  <c r="K26" i="23"/>
  <c r="K23" i="23"/>
  <c r="K15" i="23"/>
  <c r="K13" i="23"/>
  <c r="K8" i="23"/>
  <c r="K6" i="23"/>
  <c r="K50" i="27"/>
  <c r="J50" i="27"/>
  <c r="G50" i="27"/>
  <c r="K41" i="27"/>
  <c r="J41" i="27"/>
  <c r="G41" i="27"/>
  <c r="K37" i="27"/>
  <c r="J37" i="27"/>
  <c r="G37" i="27"/>
  <c r="K15" i="27"/>
  <c r="K43" i="27" s="1"/>
  <c r="J15" i="27"/>
  <c r="G15" i="27"/>
  <c r="J43" i="27" l="1"/>
  <c r="G43" i="27"/>
  <c r="B212" i="12"/>
  <c r="B228" i="12"/>
  <c r="D27" i="11" s="1"/>
  <c r="B163" i="12"/>
  <c r="D12" i="11" s="1"/>
  <c r="B112" i="12"/>
  <c r="B116" i="12" s="1"/>
  <c r="C116" i="12" s="1"/>
  <c r="C109" i="12"/>
  <c r="C107" i="12"/>
  <c r="C110" i="12"/>
  <c r="I413" i="20"/>
  <c r="I415" i="20" s="1"/>
  <c r="K109" i="23"/>
  <c r="F71" i="26"/>
  <c r="F66" i="26"/>
  <c r="F64" i="26"/>
  <c r="F60" i="26"/>
  <c r="F57" i="26"/>
  <c r="F55" i="26"/>
  <c r="F53" i="26"/>
  <c r="F50" i="26"/>
  <c r="F48" i="26"/>
  <c r="F46" i="26"/>
  <c r="F44" i="26"/>
  <c r="F40" i="26"/>
  <c r="F38" i="26"/>
  <c r="F36" i="26"/>
  <c r="F33" i="26"/>
  <c r="F31" i="26"/>
  <c r="F23" i="26"/>
  <c r="F21" i="26"/>
  <c r="F19" i="26"/>
  <c r="F16" i="26"/>
  <c r="F14" i="26"/>
  <c r="F9" i="26"/>
  <c r="F3" i="26"/>
  <c r="M64" i="25"/>
  <c r="M62" i="25"/>
  <c r="M60" i="25"/>
  <c r="M58" i="25"/>
  <c r="M56" i="25"/>
  <c r="M54" i="25"/>
  <c r="M50" i="25"/>
  <c r="M48" i="25"/>
  <c r="M46" i="25"/>
  <c r="M44" i="25"/>
  <c r="M37" i="25"/>
  <c r="M35" i="25"/>
  <c r="M33" i="25"/>
  <c r="M27" i="25"/>
  <c r="M25" i="25"/>
  <c r="M20" i="25"/>
  <c r="M17" i="25"/>
  <c r="M15" i="25"/>
  <c r="M13" i="25"/>
  <c r="M10" i="25"/>
  <c r="M8" i="25"/>
  <c r="M6" i="25"/>
  <c r="M2843" i="22"/>
  <c r="M2840" i="22"/>
  <c r="M2224" i="22"/>
  <c r="M2028" i="22"/>
  <c r="M1788" i="22"/>
  <c r="M1597" i="22"/>
  <c r="M1396" i="22"/>
  <c r="M1225" i="22"/>
  <c r="M1026" i="22"/>
  <c r="M886" i="22"/>
  <c r="M701" i="22"/>
  <c r="M481" i="22"/>
  <c r="M275" i="22"/>
  <c r="B4" i="18"/>
  <c r="D4" i="18"/>
  <c r="B5" i="18"/>
  <c r="D5" i="18"/>
  <c r="B6" i="18"/>
  <c r="D6" i="18"/>
  <c r="B7" i="18"/>
  <c r="D7" i="18"/>
  <c r="B8" i="18"/>
  <c r="D8" i="18"/>
  <c r="B9" i="18"/>
  <c r="D9" i="18"/>
  <c r="B10" i="18"/>
  <c r="D10" i="18"/>
  <c r="B11" i="18"/>
  <c r="D11" i="18"/>
  <c r="B12" i="18"/>
  <c r="D12" i="18"/>
  <c r="B13" i="18"/>
  <c r="D13" i="18"/>
  <c r="B14" i="18"/>
  <c r="D14" i="18"/>
  <c r="B15" i="18"/>
  <c r="D15" i="18"/>
  <c r="B16" i="18"/>
  <c r="D16" i="18"/>
  <c r="B17" i="18"/>
  <c r="D17" i="18"/>
  <c r="B18" i="18"/>
  <c r="D18" i="18"/>
  <c r="B19" i="18"/>
  <c r="D19" i="18"/>
  <c r="B20" i="18"/>
  <c r="D20" i="18"/>
  <c r="B21" i="18"/>
  <c r="D21" i="18"/>
  <c r="B22" i="18"/>
  <c r="D22" i="18"/>
  <c r="B23" i="18"/>
  <c r="D23" i="18"/>
  <c r="B24" i="18"/>
  <c r="D24" i="18"/>
  <c r="B25" i="18"/>
  <c r="D25" i="18"/>
  <c r="B26" i="18"/>
  <c r="D26" i="18"/>
  <c r="B27" i="18"/>
  <c r="D27" i="18"/>
  <c r="B28" i="18"/>
  <c r="D28" i="18"/>
  <c r="B29" i="18"/>
  <c r="D29" i="18"/>
  <c r="B30" i="18"/>
  <c r="D30" i="18"/>
  <c r="B31" i="18"/>
  <c r="D31" i="18"/>
  <c r="B32" i="18"/>
  <c r="D32" i="18"/>
  <c r="B33" i="18"/>
  <c r="D33" i="18"/>
  <c r="B34" i="18"/>
  <c r="D34" i="18"/>
  <c r="B35" i="18"/>
  <c r="D35" i="18"/>
  <c r="B36" i="18"/>
  <c r="D36" i="18"/>
  <c r="B37" i="18"/>
  <c r="D37" i="18"/>
  <c r="B38" i="18"/>
  <c r="D38" i="18"/>
  <c r="B39" i="18"/>
  <c r="D39" i="18"/>
  <c r="B40" i="18"/>
  <c r="D40" i="18"/>
  <c r="B41" i="18"/>
  <c r="D41" i="18"/>
  <c r="B42" i="18"/>
  <c r="D42" i="18"/>
  <c r="B43" i="18"/>
  <c r="D43" i="18"/>
  <c r="B44" i="18"/>
  <c r="D44" i="18"/>
  <c r="B45" i="18"/>
  <c r="D45" i="18"/>
  <c r="B46" i="18"/>
  <c r="D46" i="18"/>
  <c r="B47" i="18"/>
  <c r="D47" i="18"/>
  <c r="B48" i="18"/>
  <c r="D48" i="18"/>
  <c r="B49" i="18"/>
  <c r="D49" i="18"/>
  <c r="B50" i="18"/>
  <c r="D50" i="18"/>
  <c r="B51" i="18"/>
  <c r="D51" i="18"/>
  <c r="B52" i="18"/>
  <c r="D52" i="18"/>
  <c r="B53" i="18"/>
  <c r="D53" i="18"/>
  <c r="B54" i="18"/>
  <c r="D54" i="18"/>
  <c r="B55" i="18"/>
  <c r="D55" i="18"/>
  <c r="B56" i="18"/>
  <c r="D56" i="18"/>
  <c r="B57" i="18"/>
  <c r="D57" i="18"/>
  <c r="B58" i="18"/>
  <c r="D58" i="18"/>
  <c r="B59" i="18"/>
  <c r="D59" i="18"/>
  <c r="B60" i="18"/>
  <c r="D60" i="18"/>
  <c r="B61" i="18"/>
  <c r="D61" i="18"/>
  <c r="B62" i="18"/>
  <c r="D62" i="18"/>
  <c r="B63" i="18"/>
  <c r="D63" i="18"/>
  <c r="B64" i="18"/>
  <c r="D64" i="18"/>
  <c r="B65" i="18"/>
  <c r="D65" i="18"/>
  <c r="B66" i="18"/>
  <c r="D66" i="18"/>
  <c r="B67" i="18"/>
  <c r="D67" i="18"/>
  <c r="B68" i="18"/>
  <c r="D68" i="18"/>
  <c r="B69" i="18"/>
  <c r="D69" i="18"/>
  <c r="B70" i="18"/>
  <c r="D70" i="18"/>
  <c r="B71" i="18"/>
  <c r="D71" i="18"/>
  <c r="B72" i="18"/>
  <c r="D72" i="18"/>
  <c r="B73" i="18"/>
  <c r="D73" i="18"/>
  <c r="B74" i="18"/>
  <c r="D74" i="18"/>
  <c r="B75" i="18"/>
  <c r="D75" i="18"/>
  <c r="B76" i="18"/>
  <c r="D76" i="18"/>
  <c r="B77" i="18"/>
  <c r="D77" i="18"/>
  <c r="B78" i="18"/>
  <c r="D78" i="18"/>
  <c r="B79" i="18"/>
  <c r="D79" i="18"/>
  <c r="B80" i="18"/>
  <c r="D80" i="18"/>
  <c r="B81" i="18"/>
  <c r="D81" i="18"/>
  <c r="B82" i="18"/>
  <c r="D82" i="18"/>
  <c r="B83" i="18"/>
  <c r="D83" i="18"/>
  <c r="B84" i="18"/>
  <c r="D84" i="18"/>
  <c r="B85" i="18"/>
  <c r="D85" i="18"/>
  <c r="B86" i="18"/>
  <c r="D86" i="18"/>
  <c r="B87" i="18"/>
  <c r="D87" i="18"/>
  <c r="B88" i="18"/>
  <c r="D88" i="18"/>
  <c r="B89" i="18"/>
  <c r="D89" i="18"/>
  <c r="B90" i="18"/>
  <c r="D90" i="18"/>
  <c r="B91" i="18"/>
  <c r="D91" i="18"/>
  <c r="B92" i="18"/>
  <c r="D92" i="18"/>
  <c r="B93" i="18"/>
  <c r="D93" i="18"/>
  <c r="B94" i="18"/>
  <c r="D94" i="18"/>
  <c r="B95" i="18"/>
  <c r="D95" i="18"/>
  <c r="B96" i="18"/>
  <c r="D96" i="18"/>
  <c r="B97" i="18"/>
  <c r="D97" i="18"/>
  <c r="B98" i="18"/>
  <c r="D98" i="18"/>
  <c r="B99" i="18"/>
  <c r="D99" i="18"/>
  <c r="B100" i="18"/>
  <c r="D100" i="18"/>
  <c r="B101" i="18"/>
  <c r="D101" i="18"/>
  <c r="B102" i="18"/>
  <c r="D102" i="18"/>
  <c r="B103" i="18"/>
  <c r="D103" i="18"/>
  <c r="B104" i="18"/>
  <c r="D104" i="18"/>
  <c r="B105" i="18"/>
  <c r="D105" i="18"/>
  <c r="B106" i="18"/>
  <c r="D106" i="18"/>
  <c r="B107" i="18"/>
  <c r="D107" i="18"/>
  <c r="B108" i="18"/>
  <c r="D108" i="18"/>
  <c r="B109" i="18"/>
  <c r="D109" i="18"/>
  <c r="B110" i="18"/>
  <c r="D110" i="18"/>
  <c r="B111" i="18"/>
  <c r="D111" i="18"/>
  <c r="B112" i="18"/>
  <c r="D112" i="18"/>
  <c r="B113" i="18"/>
  <c r="D113" i="18"/>
  <c r="B114" i="18"/>
  <c r="D114" i="18"/>
  <c r="B115" i="18"/>
  <c r="D115" i="18"/>
  <c r="B116" i="18"/>
  <c r="D116" i="18"/>
  <c r="B117" i="18"/>
  <c r="D117" i="18"/>
  <c r="B118" i="18"/>
  <c r="D118" i="18"/>
  <c r="B119" i="18"/>
  <c r="D119" i="18"/>
  <c r="B120" i="18"/>
  <c r="D120" i="18"/>
  <c r="B121" i="18"/>
  <c r="D121" i="18"/>
  <c r="B122" i="18"/>
  <c r="D122" i="18"/>
  <c r="B123" i="18"/>
  <c r="D123" i="18"/>
  <c r="B124" i="18"/>
  <c r="D124" i="18"/>
  <c r="B125" i="18"/>
  <c r="D125" i="18"/>
  <c r="B126" i="18"/>
  <c r="D126" i="18"/>
  <c r="E201" i="12"/>
  <c r="E202" i="12"/>
  <c r="S397" i="20"/>
  <c r="S398" i="20" s="1"/>
  <c r="P397" i="20"/>
  <c r="P398" i="20" s="1"/>
  <c r="Q397" i="20"/>
  <c r="Q398" i="20" s="1"/>
  <c r="K397" i="20"/>
  <c r="K398" i="20" s="1"/>
  <c r="L397" i="20"/>
  <c r="M397" i="20"/>
  <c r="M398" i="20" s="1"/>
  <c r="G397" i="20"/>
  <c r="G398" i="20" s="1"/>
  <c r="H397" i="20"/>
  <c r="H398" i="20" s="1"/>
  <c r="H412" i="20" s="1"/>
  <c r="J412" i="20" s="1"/>
  <c r="I397" i="20"/>
  <c r="I398" i="20" s="1"/>
  <c r="D397" i="20"/>
  <c r="D398" i="20" s="1"/>
  <c r="E397" i="20"/>
  <c r="E398" i="20" s="1"/>
  <c r="S386" i="20"/>
  <c r="P386" i="20"/>
  <c r="R386" i="20" s="1"/>
  <c r="Q386" i="20"/>
  <c r="K386" i="20"/>
  <c r="L386" i="20"/>
  <c r="M386" i="20"/>
  <c r="G386" i="20"/>
  <c r="H386" i="20"/>
  <c r="I386" i="20"/>
  <c r="D386" i="20"/>
  <c r="F386" i="20" s="1"/>
  <c r="E386" i="20"/>
  <c r="S381" i="20"/>
  <c r="P381" i="20"/>
  <c r="Q381" i="20"/>
  <c r="K381" i="20"/>
  <c r="L381" i="20"/>
  <c r="M381" i="20"/>
  <c r="G381" i="20"/>
  <c r="H381" i="20"/>
  <c r="I381" i="20"/>
  <c r="D381" i="20"/>
  <c r="E381" i="20"/>
  <c r="S375" i="20"/>
  <c r="P375" i="20"/>
  <c r="Q375" i="20"/>
  <c r="K375" i="20"/>
  <c r="O375" i="20" s="1"/>
  <c r="L375" i="20"/>
  <c r="M375" i="20"/>
  <c r="G375" i="20"/>
  <c r="H375" i="20"/>
  <c r="I375" i="20"/>
  <c r="D375" i="20"/>
  <c r="E375" i="20"/>
  <c r="S365" i="20"/>
  <c r="P365" i="20"/>
  <c r="Q365" i="20"/>
  <c r="K365" i="20"/>
  <c r="L365" i="20"/>
  <c r="M365" i="20"/>
  <c r="G365" i="20"/>
  <c r="H365" i="20"/>
  <c r="I365" i="20"/>
  <c r="J365" i="20" s="1"/>
  <c r="D365" i="20"/>
  <c r="E365" i="20"/>
  <c r="S362" i="20"/>
  <c r="P362" i="20"/>
  <c r="R362" i="20" s="1"/>
  <c r="Q362" i="20"/>
  <c r="K362" i="20"/>
  <c r="L362" i="20"/>
  <c r="M362" i="20"/>
  <c r="G362" i="20"/>
  <c r="H362" i="20"/>
  <c r="I362" i="20"/>
  <c r="D362" i="20"/>
  <c r="E362" i="20"/>
  <c r="S358" i="20"/>
  <c r="P358" i="20"/>
  <c r="Q358" i="20"/>
  <c r="K358" i="20"/>
  <c r="L358" i="20"/>
  <c r="M358" i="20"/>
  <c r="G358" i="20"/>
  <c r="H358" i="20"/>
  <c r="I358" i="20"/>
  <c r="D358" i="20"/>
  <c r="E358" i="20"/>
  <c r="S300" i="20"/>
  <c r="P300" i="20"/>
  <c r="Q300" i="20"/>
  <c r="K300" i="20"/>
  <c r="L300" i="20"/>
  <c r="M300" i="20"/>
  <c r="G300" i="20"/>
  <c r="H300" i="20"/>
  <c r="I300" i="20"/>
  <c r="D300" i="20"/>
  <c r="E300" i="20"/>
  <c r="S296" i="20"/>
  <c r="P296" i="20"/>
  <c r="Q296" i="20"/>
  <c r="K296" i="20"/>
  <c r="L296" i="20"/>
  <c r="M296" i="20"/>
  <c r="G296" i="20"/>
  <c r="H296" i="20"/>
  <c r="I296" i="20"/>
  <c r="D296" i="20"/>
  <c r="E296" i="20"/>
  <c r="S288" i="20"/>
  <c r="P288" i="20"/>
  <c r="Q288" i="20"/>
  <c r="K288" i="20"/>
  <c r="L288" i="20"/>
  <c r="M288" i="20"/>
  <c r="G288" i="20"/>
  <c r="H288" i="20"/>
  <c r="I288" i="20"/>
  <c r="D288" i="20"/>
  <c r="F288" i="20" s="1"/>
  <c r="E288" i="20"/>
  <c r="S285" i="20"/>
  <c r="P285" i="20"/>
  <c r="Q285" i="20"/>
  <c r="K285" i="20"/>
  <c r="L285" i="20"/>
  <c r="M285" i="20"/>
  <c r="G285" i="20"/>
  <c r="H285" i="20"/>
  <c r="I285" i="20"/>
  <c r="D285" i="20"/>
  <c r="E285" i="20"/>
  <c r="S278" i="20"/>
  <c r="P278" i="20"/>
  <c r="Q278" i="20"/>
  <c r="K278" i="20"/>
  <c r="L278" i="20"/>
  <c r="M278" i="20"/>
  <c r="G278" i="20"/>
  <c r="H278" i="20"/>
  <c r="I278" i="20"/>
  <c r="D278" i="20"/>
  <c r="E278" i="20"/>
  <c r="S273" i="20"/>
  <c r="P273" i="20"/>
  <c r="Q273" i="20"/>
  <c r="K273" i="20"/>
  <c r="L273" i="20"/>
  <c r="M273" i="20"/>
  <c r="G273" i="20"/>
  <c r="H273" i="20"/>
  <c r="I273" i="20"/>
  <c r="D273" i="20"/>
  <c r="E273" i="20"/>
  <c r="S270" i="20"/>
  <c r="P270" i="20"/>
  <c r="Q270" i="20"/>
  <c r="K270" i="20"/>
  <c r="L270" i="20"/>
  <c r="M270" i="20"/>
  <c r="G270" i="20"/>
  <c r="H270" i="20"/>
  <c r="I270" i="20"/>
  <c r="D270" i="20"/>
  <c r="E270" i="20"/>
  <c r="S258" i="20"/>
  <c r="P258" i="20"/>
  <c r="Q258" i="20"/>
  <c r="K258" i="20"/>
  <c r="L258" i="20"/>
  <c r="M258" i="20"/>
  <c r="G258" i="20"/>
  <c r="H258" i="20"/>
  <c r="I258" i="20"/>
  <c r="D258" i="20"/>
  <c r="E258" i="20"/>
  <c r="S251" i="20"/>
  <c r="P251" i="20"/>
  <c r="Q251" i="20"/>
  <c r="K251" i="20"/>
  <c r="L251" i="20"/>
  <c r="M251" i="20"/>
  <c r="G251" i="20"/>
  <c r="H251" i="20"/>
  <c r="I251" i="20"/>
  <c r="D251" i="20"/>
  <c r="E251" i="20"/>
  <c r="S235" i="20"/>
  <c r="P235" i="20"/>
  <c r="Q235" i="20"/>
  <c r="K235" i="20"/>
  <c r="L235" i="20"/>
  <c r="M235" i="20"/>
  <c r="G235" i="20"/>
  <c r="H235" i="20"/>
  <c r="I235" i="20"/>
  <c r="D235" i="20"/>
  <c r="E235" i="20"/>
  <c r="S213" i="20"/>
  <c r="P213" i="20"/>
  <c r="Q213" i="20"/>
  <c r="K213" i="20"/>
  <c r="L213" i="20"/>
  <c r="M213" i="20"/>
  <c r="G213" i="20"/>
  <c r="H213" i="20"/>
  <c r="I213" i="20"/>
  <c r="D213" i="20"/>
  <c r="F213" i="20" s="1"/>
  <c r="E213" i="20"/>
  <c r="S194" i="20"/>
  <c r="P194" i="20"/>
  <c r="Q194" i="20"/>
  <c r="K194" i="20"/>
  <c r="L194" i="20"/>
  <c r="M194" i="20"/>
  <c r="G194" i="20"/>
  <c r="O194" i="20" s="1"/>
  <c r="H194" i="20"/>
  <c r="I194" i="20"/>
  <c r="D194" i="20"/>
  <c r="E194" i="20"/>
  <c r="S190" i="20"/>
  <c r="P190" i="20"/>
  <c r="Q190" i="20"/>
  <c r="K190" i="20"/>
  <c r="L190" i="20"/>
  <c r="M190" i="20"/>
  <c r="G190" i="20"/>
  <c r="H190" i="20"/>
  <c r="I190" i="20"/>
  <c r="D190" i="20"/>
  <c r="E190" i="20"/>
  <c r="S185" i="20"/>
  <c r="P185" i="20"/>
  <c r="Q185" i="20"/>
  <c r="K185" i="20"/>
  <c r="L185" i="20"/>
  <c r="M185" i="20"/>
  <c r="G185" i="20"/>
  <c r="H185" i="20"/>
  <c r="I185" i="20"/>
  <c r="D185" i="20"/>
  <c r="E185" i="20"/>
  <c r="S174" i="20"/>
  <c r="P174" i="20"/>
  <c r="Q174" i="20"/>
  <c r="K174" i="20"/>
  <c r="L174" i="20"/>
  <c r="M174" i="20"/>
  <c r="G174" i="20"/>
  <c r="H174" i="20"/>
  <c r="I174" i="20"/>
  <c r="D174" i="20"/>
  <c r="E174" i="20"/>
  <c r="S171" i="20"/>
  <c r="P171" i="20"/>
  <c r="Q171" i="20"/>
  <c r="K171" i="20"/>
  <c r="L171" i="20"/>
  <c r="M171" i="20"/>
  <c r="G171" i="20"/>
  <c r="H171" i="20"/>
  <c r="I171" i="20"/>
  <c r="D171" i="20"/>
  <c r="E171" i="20"/>
  <c r="S164" i="20"/>
  <c r="P164" i="20"/>
  <c r="Q164" i="20"/>
  <c r="K164" i="20"/>
  <c r="L164" i="20"/>
  <c r="M164" i="20"/>
  <c r="G164" i="20"/>
  <c r="H164" i="20"/>
  <c r="I164" i="20"/>
  <c r="D164" i="20"/>
  <c r="E164" i="20"/>
  <c r="S144" i="20"/>
  <c r="P144" i="20"/>
  <c r="Q144" i="20"/>
  <c r="K144" i="20"/>
  <c r="L144" i="20"/>
  <c r="M144" i="20"/>
  <c r="G144" i="20"/>
  <c r="H144" i="20"/>
  <c r="I144" i="20"/>
  <c r="D144" i="20"/>
  <c r="E144" i="20"/>
  <c r="S118" i="20"/>
  <c r="P118" i="20"/>
  <c r="R118" i="20" s="1"/>
  <c r="Q118" i="20"/>
  <c r="K118" i="20"/>
  <c r="L118" i="20"/>
  <c r="M118" i="20"/>
  <c r="G118" i="20"/>
  <c r="H118" i="20"/>
  <c r="I118" i="20"/>
  <c r="D118" i="20"/>
  <c r="E118" i="20"/>
  <c r="S113" i="20"/>
  <c r="P113" i="20"/>
  <c r="Q113" i="20"/>
  <c r="K113" i="20"/>
  <c r="L113" i="20"/>
  <c r="M113" i="20"/>
  <c r="G113" i="20"/>
  <c r="H113" i="20"/>
  <c r="I113" i="20"/>
  <c r="D113" i="20"/>
  <c r="E113" i="20"/>
  <c r="S107" i="20"/>
  <c r="P107" i="20"/>
  <c r="Q107" i="20"/>
  <c r="K107" i="20"/>
  <c r="L107" i="20"/>
  <c r="M107" i="20"/>
  <c r="G107" i="20"/>
  <c r="H107" i="20"/>
  <c r="I107" i="20"/>
  <c r="D107" i="20"/>
  <c r="E107" i="20"/>
  <c r="S104" i="20"/>
  <c r="P104" i="20"/>
  <c r="Q104" i="20"/>
  <c r="K104" i="20"/>
  <c r="L104" i="20"/>
  <c r="M104" i="20"/>
  <c r="G104" i="20"/>
  <c r="H104" i="20"/>
  <c r="I104" i="20"/>
  <c r="D104" i="20"/>
  <c r="E104" i="20"/>
  <c r="S95" i="20"/>
  <c r="P95" i="20"/>
  <c r="Q95" i="20"/>
  <c r="K95" i="20"/>
  <c r="L95" i="20"/>
  <c r="M95" i="20"/>
  <c r="G95" i="20"/>
  <c r="H95" i="20"/>
  <c r="I95" i="20"/>
  <c r="D95" i="20"/>
  <c r="F95" i="20" s="1"/>
  <c r="E95" i="20"/>
  <c r="S88" i="20"/>
  <c r="P88" i="20"/>
  <c r="Q88" i="20"/>
  <c r="K88" i="20"/>
  <c r="L88" i="20"/>
  <c r="M88" i="20"/>
  <c r="G88" i="20"/>
  <c r="H88" i="20"/>
  <c r="I88" i="20"/>
  <c r="D88" i="20"/>
  <c r="E88" i="20"/>
  <c r="S83" i="20"/>
  <c r="P83" i="20"/>
  <c r="Q83" i="20"/>
  <c r="K83" i="20"/>
  <c r="L83" i="20"/>
  <c r="M83" i="20"/>
  <c r="G83" i="20"/>
  <c r="H83" i="20"/>
  <c r="I83" i="20"/>
  <c r="D83" i="20"/>
  <c r="E83" i="20"/>
  <c r="S77" i="20"/>
  <c r="P77" i="20"/>
  <c r="Q77" i="20"/>
  <c r="K77" i="20"/>
  <c r="L77" i="20"/>
  <c r="M77" i="20"/>
  <c r="G77" i="20"/>
  <c r="H77" i="20"/>
  <c r="I77" i="20"/>
  <c r="D77" i="20"/>
  <c r="E77" i="20"/>
  <c r="S72" i="20"/>
  <c r="P72" i="20"/>
  <c r="Q72" i="20"/>
  <c r="K72" i="20"/>
  <c r="L72" i="20"/>
  <c r="M72" i="20"/>
  <c r="G72" i="20"/>
  <c r="H72" i="20"/>
  <c r="I72" i="20"/>
  <c r="D72" i="20"/>
  <c r="E72" i="20"/>
  <c r="S67" i="20"/>
  <c r="P67" i="20"/>
  <c r="Q67" i="20"/>
  <c r="K67" i="20"/>
  <c r="L67" i="20"/>
  <c r="M67" i="20"/>
  <c r="G67" i="20"/>
  <c r="H67" i="20"/>
  <c r="J67" i="20" s="1"/>
  <c r="I67" i="20"/>
  <c r="D67" i="20"/>
  <c r="E67" i="20"/>
  <c r="S62" i="20"/>
  <c r="P62" i="20"/>
  <c r="Q62" i="20"/>
  <c r="K62" i="20"/>
  <c r="L62" i="20"/>
  <c r="M62" i="20"/>
  <c r="G62" i="20"/>
  <c r="O62" i="20" s="1"/>
  <c r="H62" i="20"/>
  <c r="I62" i="20"/>
  <c r="D62" i="20"/>
  <c r="E62" i="20"/>
  <c r="S58" i="20"/>
  <c r="P58" i="20"/>
  <c r="Q58" i="20"/>
  <c r="K58" i="20"/>
  <c r="L58" i="20"/>
  <c r="M58" i="20"/>
  <c r="G58" i="20"/>
  <c r="H58" i="20"/>
  <c r="I58" i="20"/>
  <c r="D58" i="20"/>
  <c r="E58" i="20"/>
  <c r="S38" i="20"/>
  <c r="P38" i="20"/>
  <c r="Q38" i="20"/>
  <c r="K38" i="20"/>
  <c r="L38" i="20"/>
  <c r="M38" i="20"/>
  <c r="G38" i="20"/>
  <c r="H38" i="20"/>
  <c r="I38" i="20"/>
  <c r="D38" i="20"/>
  <c r="E38" i="20"/>
  <c r="S31" i="20"/>
  <c r="P31" i="20"/>
  <c r="Q31" i="20"/>
  <c r="K31" i="20"/>
  <c r="L31" i="20"/>
  <c r="M31" i="20"/>
  <c r="G31" i="20"/>
  <c r="H31" i="20"/>
  <c r="I31" i="20"/>
  <c r="D31" i="20"/>
  <c r="E31" i="20"/>
  <c r="O397" i="20"/>
  <c r="R365" i="20"/>
  <c r="N300" i="20"/>
  <c r="O296" i="20"/>
  <c r="R273" i="20"/>
  <c r="J258" i="20"/>
  <c r="F251" i="20"/>
  <c r="N190" i="20"/>
  <c r="J185" i="20"/>
  <c r="R174" i="20"/>
  <c r="J174" i="20"/>
  <c r="F164" i="20"/>
  <c r="F8" i="20"/>
  <c r="J8" i="20"/>
  <c r="N8" i="20"/>
  <c r="O8" i="20"/>
  <c r="R8" i="20"/>
  <c r="F9" i="20"/>
  <c r="J9" i="20"/>
  <c r="N9" i="20"/>
  <c r="O9" i="20"/>
  <c r="R9" i="20"/>
  <c r="F10" i="20"/>
  <c r="J10" i="20"/>
  <c r="N10" i="20"/>
  <c r="O10" i="20"/>
  <c r="R10" i="20"/>
  <c r="F11" i="20"/>
  <c r="J11" i="20"/>
  <c r="N11" i="20"/>
  <c r="O11" i="20"/>
  <c r="R11" i="20"/>
  <c r="F12" i="20"/>
  <c r="J12" i="20"/>
  <c r="N12" i="20"/>
  <c r="O12" i="20"/>
  <c r="R12" i="20"/>
  <c r="F13" i="20"/>
  <c r="J13" i="20"/>
  <c r="N13" i="20"/>
  <c r="O13" i="20"/>
  <c r="R13" i="20"/>
  <c r="F14" i="20"/>
  <c r="J14" i="20"/>
  <c r="N14" i="20"/>
  <c r="O14" i="20"/>
  <c r="R14" i="20"/>
  <c r="F15" i="20"/>
  <c r="J15" i="20"/>
  <c r="N15" i="20"/>
  <c r="O15" i="20"/>
  <c r="R15" i="20"/>
  <c r="F16" i="20"/>
  <c r="J16" i="20"/>
  <c r="N16" i="20"/>
  <c r="O16" i="20"/>
  <c r="R16" i="20"/>
  <c r="F17" i="20"/>
  <c r="J17" i="20"/>
  <c r="N17" i="20"/>
  <c r="O17" i="20"/>
  <c r="R17" i="20"/>
  <c r="F18" i="20"/>
  <c r="J18" i="20"/>
  <c r="N18" i="20"/>
  <c r="O18" i="20"/>
  <c r="R18" i="20"/>
  <c r="F19" i="20"/>
  <c r="J19" i="20"/>
  <c r="N19" i="20"/>
  <c r="O19" i="20"/>
  <c r="R19" i="20"/>
  <c r="F20" i="20"/>
  <c r="J20" i="20"/>
  <c r="N20" i="20"/>
  <c r="O20" i="20"/>
  <c r="R20" i="20"/>
  <c r="F21" i="20"/>
  <c r="J21" i="20"/>
  <c r="N21" i="20"/>
  <c r="O21" i="20"/>
  <c r="R21" i="20"/>
  <c r="F22" i="20"/>
  <c r="J22" i="20"/>
  <c r="N22" i="20"/>
  <c r="O22" i="20"/>
  <c r="R22" i="20"/>
  <c r="F23" i="20"/>
  <c r="J23" i="20"/>
  <c r="N23" i="20"/>
  <c r="O23" i="20"/>
  <c r="R23" i="20"/>
  <c r="F24" i="20"/>
  <c r="J24" i="20"/>
  <c r="N24" i="20"/>
  <c r="O24" i="20"/>
  <c r="R24" i="20"/>
  <c r="F25" i="20"/>
  <c r="J25" i="20"/>
  <c r="N25" i="20"/>
  <c r="O25" i="20"/>
  <c r="R25" i="20"/>
  <c r="F26" i="20"/>
  <c r="J26" i="20"/>
  <c r="N26" i="20"/>
  <c r="O26" i="20"/>
  <c r="R26" i="20"/>
  <c r="F27" i="20"/>
  <c r="J27" i="20"/>
  <c r="N27" i="20"/>
  <c r="O27" i="20"/>
  <c r="R27" i="20"/>
  <c r="F28" i="20"/>
  <c r="J28" i="20"/>
  <c r="N28" i="20"/>
  <c r="O28" i="20"/>
  <c r="R28" i="20"/>
  <c r="F29" i="20"/>
  <c r="J29" i="20"/>
  <c r="N29" i="20"/>
  <c r="O29" i="20"/>
  <c r="R29" i="20"/>
  <c r="F30" i="20"/>
  <c r="J30" i="20"/>
  <c r="N30" i="20"/>
  <c r="O30" i="20"/>
  <c r="R30" i="20"/>
  <c r="F32" i="20"/>
  <c r="J32" i="20"/>
  <c r="N32" i="20"/>
  <c r="O32" i="20"/>
  <c r="R32" i="20"/>
  <c r="F33" i="20"/>
  <c r="J33" i="20"/>
  <c r="N33" i="20"/>
  <c r="O33" i="20"/>
  <c r="R33" i="20"/>
  <c r="F34" i="20"/>
  <c r="J34" i="20"/>
  <c r="N34" i="20"/>
  <c r="O34" i="20"/>
  <c r="R34" i="20"/>
  <c r="F35" i="20"/>
  <c r="J35" i="20"/>
  <c r="N35" i="20"/>
  <c r="O35" i="20"/>
  <c r="R35" i="20"/>
  <c r="F36" i="20"/>
  <c r="J36" i="20"/>
  <c r="N36" i="20"/>
  <c r="O36" i="20"/>
  <c r="R36" i="20"/>
  <c r="F37" i="20"/>
  <c r="J37" i="20"/>
  <c r="N37" i="20"/>
  <c r="O37" i="20"/>
  <c r="R37" i="20"/>
  <c r="F40" i="20"/>
  <c r="J40" i="20"/>
  <c r="N40" i="20"/>
  <c r="O40" i="20"/>
  <c r="R40" i="20"/>
  <c r="F41" i="20"/>
  <c r="J41" i="20"/>
  <c r="N41" i="20"/>
  <c r="O41" i="20"/>
  <c r="R41" i="20"/>
  <c r="F42" i="20"/>
  <c r="J42" i="20"/>
  <c r="N42" i="20"/>
  <c r="O42" i="20"/>
  <c r="R42" i="20"/>
  <c r="F43" i="20"/>
  <c r="J43" i="20"/>
  <c r="N43" i="20"/>
  <c r="O43" i="20"/>
  <c r="R43" i="20"/>
  <c r="F44" i="20"/>
  <c r="J44" i="20"/>
  <c r="N44" i="20"/>
  <c r="O44" i="20"/>
  <c r="R44" i="20"/>
  <c r="F45" i="20"/>
  <c r="J45" i="20"/>
  <c r="N45" i="20"/>
  <c r="O45" i="20"/>
  <c r="R45" i="20"/>
  <c r="F46" i="20"/>
  <c r="J46" i="20"/>
  <c r="N46" i="20"/>
  <c r="O46" i="20"/>
  <c r="R46" i="20"/>
  <c r="F47" i="20"/>
  <c r="J47" i="20"/>
  <c r="N47" i="20"/>
  <c r="O47" i="20"/>
  <c r="R47" i="20"/>
  <c r="F48" i="20"/>
  <c r="J48" i="20"/>
  <c r="N48" i="20"/>
  <c r="O48" i="20"/>
  <c r="R48" i="20"/>
  <c r="F49" i="20"/>
  <c r="J49" i="20"/>
  <c r="N49" i="20"/>
  <c r="O49" i="20"/>
  <c r="R49" i="20"/>
  <c r="F50" i="20"/>
  <c r="J50" i="20"/>
  <c r="N50" i="20"/>
  <c r="O50" i="20"/>
  <c r="R50" i="20"/>
  <c r="F51" i="20"/>
  <c r="J51" i="20"/>
  <c r="N51" i="20"/>
  <c r="O51" i="20"/>
  <c r="R51" i="20"/>
  <c r="F52" i="20"/>
  <c r="J52" i="20"/>
  <c r="N52" i="20"/>
  <c r="O52" i="20"/>
  <c r="R52" i="20"/>
  <c r="F53" i="20"/>
  <c r="J53" i="20"/>
  <c r="N53" i="20"/>
  <c r="O53" i="20"/>
  <c r="R53" i="20"/>
  <c r="F54" i="20"/>
  <c r="J54" i="20"/>
  <c r="N54" i="20"/>
  <c r="O54" i="20"/>
  <c r="R54" i="20"/>
  <c r="F55" i="20"/>
  <c r="J55" i="20"/>
  <c r="N55" i="20"/>
  <c r="O55" i="20"/>
  <c r="R55" i="20"/>
  <c r="F56" i="20"/>
  <c r="J56" i="20"/>
  <c r="N56" i="20"/>
  <c r="O56" i="20"/>
  <c r="R56" i="20"/>
  <c r="F57" i="20"/>
  <c r="J57" i="20"/>
  <c r="N57" i="20"/>
  <c r="O57" i="20"/>
  <c r="R57" i="20"/>
  <c r="F59" i="20"/>
  <c r="J59" i="20"/>
  <c r="N59" i="20"/>
  <c r="O59" i="20"/>
  <c r="R59" i="20"/>
  <c r="F60" i="20"/>
  <c r="J60" i="20"/>
  <c r="N60" i="20"/>
  <c r="O60" i="20"/>
  <c r="R60" i="20"/>
  <c r="F61" i="20"/>
  <c r="J61" i="20"/>
  <c r="N61" i="20"/>
  <c r="O61" i="20"/>
  <c r="R61" i="20"/>
  <c r="F63" i="20"/>
  <c r="J63" i="20"/>
  <c r="N63" i="20"/>
  <c r="O63" i="20"/>
  <c r="R63" i="20"/>
  <c r="F64" i="20"/>
  <c r="J64" i="20"/>
  <c r="N64" i="20"/>
  <c r="O64" i="20"/>
  <c r="R64" i="20"/>
  <c r="F65" i="20"/>
  <c r="J65" i="20"/>
  <c r="N65" i="20"/>
  <c r="O65" i="20"/>
  <c r="R65" i="20"/>
  <c r="F66" i="20"/>
  <c r="J66" i="20"/>
  <c r="N66" i="20"/>
  <c r="O66" i="20"/>
  <c r="R66" i="20"/>
  <c r="F69" i="20"/>
  <c r="J69" i="20"/>
  <c r="N69" i="20"/>
  <c r="O69" i="20"/>
  <c r="R69" i="20"/>
  <c r="F70" i="20"/>
  <c r="J70" i="20"/>
  <c r="N70" i="20"/>
  <c r="O70" i="20"/>
  <c r="R70" i="20"/>
  <c r="F71" i="20"/>
  <c r="J71" i="20"/>
  <c r="N71" i="20"/>
  <c r="O71" i="20"/>
  <c r="R71" i="20"/>
  <c r="F73" i="20"/>
  <c r="J73" i="20"/>
  <c r="N73" i="20"/>
  <c r="O73" i="20"/>
  <c r="R73" i="20"/>
  <c r="F74" i="20"/>
  <c r="J74" i="20"/>
  <c r="N74" i="20"/>
  <c r="O74" i="20"/>
  <c r="R74" i="20"/>
  <c r="F75" i="20"/>
  <c r="J75" i="20"/>
  <c r="N75" i="20"/>
  <c r="O75" i="20"/>
  <c r="R75" i="20"/>
  <c r="F76" i="20"/>
  <c r="J76" i="20"/>
  <c r="N76" i="20"/>
  <c r="O76" i="20"/>
  <c r="R76" i="20"/>
  <c r="F78" i="20"/>
  <c r="J78" i="20"/>
  <c r="N78" i="20"/>
  <c r="O78" i="20"/>
  <c r="R78" i="20"/>
  <c r="F79" i="20"/>
  <c r="J79" i="20"/>
  <c r="N79" i="20"/>
  <c r="O79" i="20"/>
  <c r="R79" i="20"/>
  <c r="F80" i="20"/>
  <c r="J80" i="20"/>
  <c r="N80" i="20"/>
  <c r="O80" i="20"/>
  <c r="R80" i="20"/>
  <c r="F81" i="20"/>
  <c r="J81" i="20"/>
  <c r="N81" i="20"/>
  <c r="O81" i="20"/>
  <c r="R81" i="20"/>
  <c r="F82" i="20"/>
  <c r="J82" i="20"/>
  <c r="N82" i="20"/>
  <c r="O82" i="20"/>
  <c r="R82" i="20"/>
  <c r="F84" i="20"/>
  <c r="J84" i="20"/>
  <c r="N84" i="20"/>
  <c r="O84" i="20"/>
  <c r="R84" i="20"/>
  <c r="F85" i="20"/>
  <c r="J85" i="20"/>
  <c r="N85" i="20"/>
  <c r="O85" i="20"/>
  <c r="R85" i="20"/>
  <c r="F86" i="20"/>
  <c r="J86" i="20"/>
  <c r="N86" i="20"/>
  <c r="O86" i="20"/>
  <c r="R86" i="20"/>
  <c r="F87" i="20"/>
  <c r="J87" i="20"/>
  <c r="N87" i="20"/>
  <c r="O87" i="20"/>
  <c r="R87" i="20"/>
  <c r="F89" i="20"/>
  <c r="J89" i="20"/>
  <c r="N89" i="20"/>
  <c r="O89" i="20"/>
  <c r="R89" i="20"/>
  <c r="F90" i="20"/>
  <c r="J90" i="20"/>
  <c r="N90" i="20"/>
  <c r="O90" i="20"/>
  <c r="R90" i="20"/>
  <c r="F91" i="20"/>
  <c r="J91" i="20"/>
  <c r="N91" i="20"/>
  <c r="O91" i="20"/>
  <c r="R91" i="20"/>
  <c r="F92" i="20"/>
  <c r="J92" i="20"/>
  <c r="N92" i="20"/>
  <c r="O92" i="20"/>
  <c r="R92" i="20"/>
  <c r="F93" i="20"/>
  <c r="J93" i="20"/>
  <c r="N93" i="20"/>
  <c r="O93" i="20"/>
  <c r="R93" i="20"/>
  <c r="F94" i="20"/>
  <c r="J94" i="20"/>
  <c r="N94" i="20"/>
  <c r="O94" i="20"/>
  <c r="R94" i="20"/>
  <c r="F96" i="20"/>
  <c r="J96" i="20"/>
  <c r="N96" i="20"/>
  <c r="O96" i="20"/>
  <c r="R96" i="20"/>
  <c r="F97" i="20"/>
  <c r="J97" i="20"/>
  <c r="N97" i="20"/>
  <c r="O97" i="20"/>
  <c r="R97" i="20"/>
  <c r="F98" i="20"/>
  <c r="J98" i="20"/>
  <c r="N98" i="20"/>
  <c r="O98" i="20"/>
  <c r="R98" i="20"/>
  <c r="F99" i="20"/>
  <c r="J99" i="20"/>
  <c r="N99" i="20"/>
  <c r="O99" i="20"/>
  <c r="R99" i="20"/>
  <c r="F100" i="20"/>
  <c r="J100" i="20"/>
  <c r="N100" i="20"/>
  <c r="O100" i="20"/>
  <c r="R100" i="20"/>
  <c r="F101" i="20"/>
  <c r="J101" i="20"/>
  <c r="N101" i="20"/>
  <c r="O101" i="20"/>
  <c r="R101" i="20"/>
  <c r="F102" i="20"/>
  <c r="J102" i="20"/>
  <c r="N102" i="20"/>
  <c r="O102" i="20"/>
  <c r="R102" i="20"/>
  <c r="F103" i="20"/>
  <c r="J103" i="20"/>
  <c r="N103" i="20"/>
  <c r="O103" i="20"/>
  <c r="R103" i="20"/>
  <c r="F105" i="20"/>
  <c r="J105" i="20"/>
  <c r="N105" i="20"/>
  <c r="O105" i="20"/>
  <c r="R105" i="20"/>
  <c r="F106" i="20"/>
  <c r="J106" i="20"/>
  <c r="N106" i="20"/>
  <c r="O106" i="20"/>
  <c r="R106" i="20"/>
  <c r="F108" i="20"/>
  <c r="J108" i="20"/>
  <c r="N108" i="20"/>
  <c r="O108" i="20"/>
  <c r="R108" i="20"/>
  <c r="F109" i="20"/>
  <c r="J109" i="20"/>
  <c r="N109" i="20"/>
  <c r="O109" i="20"/>
  <c r="R109" i="20"/>
  <c r="F110" i="20"/>
  <c r="J110" i="20"/>
  <c r="N110" i="20"/>
  <c r="O110" i="20"/>
  <c r="R110" i="20"/>
  <c r="F111" i="20"/>
  <c r="J111" i="20"/>
  <c r="N111" i="20"/>
  <c r="O111" i="20"/>
  <c r="R111" i="20"/>
  <c r="F112" i="20"/>
  <c r="J112" i="20"/>
  <c r="N112" i="20"/>
  <c r="O112" i="20"/>
  <c r="R112" i="20"/>
  <c r="F115" i="20"/>
  <c r="J115" i="20"/>
  <c r="N115" i="20"/>
  <c r="O115" i="20"/>
  <c r="R115" i="20"/>
  <c r="F116" i="20"/>
  <c r="J116" i="20"/>
  <c r="N116" i="20"/>
  <c r="O116" i="20"/>
  <c r="R116" i="20"/>
  <c r="F117" i="20"/>
  <c r="J117" i="20"/>
  <c r="N117" i="20"/>
  <c r="O117" i="20"/>
  <c r="R117" i="20"/>
  <c r="F119" i="20"/>
  <c r="J119" i="20"/>
  <c r="N119" i="20"/>
  <c r="O119" i="20"/>
  <c r="R119" i="20"/>
  <c r="F120" i="20"/>
  <c r="J120" i="20"/>
  <c r="N120" i="20"/>
  <c r="O120" i="20"/>
  <c r="R120" i="20"/>
  <c r="F121" i="20"/>
  <c r="J121" i="20"/>
  <c r="N121" i="20"/>
  <c r="O121" i="20"/>
  <c r="R121" i="20"/>
  <c r="F122" i="20"/>
  <c r="J122" i="20"/>
  <c r="N122" i="20"/>
  <c r="O122" i="20"/>
  <c r="R122" i="20"/>
  <c r="F123" i="20"/>
  <c r="J123" i="20"/>
  <c r="N123" i="20"/>
  <c r="O123" i="20"/>
  <c r="R123" i="20"/>
  <c r="F124" i="20"/>
  <c r="J124" i="20"/>
  <c r="N124" i="20"/>
  <c r="O124" i="20"/>
  <c r="R124" i="20"/>
  <c r="F125" i="20"/>
  <c r="J125" i="20"/>
  <c r="N125" i="20"/>
  <c r="O125" i="20"/>
  <c r="R125" i="20"/>
  <c r="F126" i="20"/>
  <c r="J126" i="20"/>
  <c r="N126" i="20"/>
  <c r="O126" i="20"/>
  <c r="R126" i="20"/>
  <c r="F127" i="20"/>
  <c r="J127" i="20"/>
  <c r="N127" i="20"/>
  <c r="O127" i="20"/>
  <c r="R127" i="20"/>
  <c r="F128" i="20"/>
  <c r="J128" i="20"/>
  <c r="N128" i="20"/>
  <c r="O128" i="20"/>
  <c r="R128" i="20"/>
  <c r="F129" i="20"/>
  <c r="J129" i="20"/>
  <c r="N129" i="20"/>
  <c r="O129" i="20"/>
  <c r="R129" i="20"/>
  <c r="F130" i="20"/>
  <c r="J130" i="20"/>
  <c r="N130" i="20"/>
  <c r="O130" i="20"/>
  <c r="R130" i="20"/>
  <c r="F131" i="20"/>
  <c r="J131" i="20"/>
  <c r="N131" i="20"/>
  <c r="O131" i="20"/>
  <c r="R131" i="20"/>
  <c r="F132" i="20"/>
  <c r="J132" i="20"/>
  <c r="N132" i="20"/>
  <c r="O132" i="20"/>
  <c r="R132" i="20"/>
  <c r="F133" i="20"/>
  <c r="J133" i="20"/>
  <c r="N133" i="20"/>
  <c r="O133" i="20"/>
  <c r="R133" i="20"/>
  <c r="F134" i="20"/>
  <c r="J134" i="20"/>
  <c r="N134" i="20"/>
  <c r="O134" i="20"/>
  <c r="R134" i="20"/>
  <c r="F135" i="20"/>
  <c r="J135" i="20"/>
  <c r="N135" i="20"/>
  <c r="O135" i="20"/>
  <c r="R135" i="20"/>
  <c r="F136" i="20"/>
  <c r="J136" i="20"/>
  <c r="N136" i="20"/>
  <c r="O136" i="20"/>
  <c r="R136" i="20"/>
  <c r="F137" i="20"/>
  <c r="J137" i="20"/>
  <c r="N137" i="20"/>
  <c r="O137" i="20"/>
  <c r="R137" i="20"/>
  <c r="F138" i="20"/>
  <c r="J138" i="20"/>
  <c r="N138" i="20"/>
  <c r="O138" i="20"/>
  <c r="R138" i="20"/>
  <c r="F139" i="20"/>
  <c r="J139" i="20"/>
  <c r="N139" i="20"/>
  <c r="O139" i="20"/>
  <c r="R139" i="20"/>
  <c r="F140" i="20"/>
  <c r="J140" i="20"/>
  <c r="N140" i="20"/>
  <c r="O140" i="20"/>
  <c r="R140" i="20"/>
  <c r="F141" i="20"/>
  <c r="J141" i="20"/>
  <c r="N141" i="20"/>
  <c r="O141" i="20"/>
  <c r="R141" i="20"/>
  <c r="F142" i="20"/>
  <c r="J142" i="20"/>
  <c r="N142" i="20"/>
  <c r="O142" i="20"/>
  <c r="R142" i="20"/>
  <c r="F143" i="20"/>
  <c r="J143" i="20"/>
  <c r="N143" i="20"/>
  <c r="O143" i="20"/>
  <c r="R143" i="20"/>
  <c r="F145" i="20"/>
  <c r="J145" i="20"/>
  <c r="N145" i="20"/>
  <c r="O145" i="20"/>
  <c r="R145" i="20"/>
  <c r="F146" i="20"/>
  <c r="J146" i="20"/>
  <c r="N146" i="20"/>
  <c r="O146" i="20"/>
  <c r="R146" i="20"/>
  <c r="F147" i="20"/>
  <c r="J147" i="20"/>
  <c r="N147" i="20"/>
  <c r="O147" i="20"/>
  <c r="R147" i="20"/>
  <c r="F148" i="20"/>
  <c r="J148" i="20"/>
  <c r="N148" i="20"/>
  <c r="O148" i="20"/>
  <c r="R148" i="20"/>
  <c r="F149" i="20"/>
  <c r="J149" i="20"/>
  <c r="N149" i="20"/>
  <c r="O149" i="20"/>
  <c r="R149" i="20"/>
  <c r="F150" i="20"/>
  <c r="J150" i="20"/>
  <c r="N150" i="20"/>
  <c r="O150" i="20"/>
  <c r="R150" i="20"/>
  <c r="F151" i="20"/>
  <c r="J151" i="20"/>
  <c r="N151" i="20"/>
  <c r="O151" i="20"/>
  <c r="R151" i="20"/>
  <c r="F152" i="20"/>
  <c r="J152" i="20"/>
  <c r="N152" i="20"/>
  <c r="O152" i="20"/>
  <c r="R152" i="20"/>
  <c r="F153" i="20"/>
  <c r="J153" i="20"/>
  <c r="N153" i="20"/>
  <c r="O153" i="20"/>
  <c r="R153" i="20"/>
  <c r="F154" i="20"/>
  <c r="J154" i="20"/>
  <c r="N154" i="20"/>
  <c r="O154" i="20"/>
  <c r="R154" i="20"/>
  <c r="F155" i="20"/>
  <c r="J155" i="20"/>
  <c r="N155" i="20"/>
  <c r="O155" i="20"/>
  <c r="R155" i="20"/>
  <c r="F156" i="20"/>
  <c r="J156" i="20"/>
  <c r="N156" i="20"/>
  <c r="O156" i="20"/>
  <c r="R156" i="20"/>
  <c r="F157" i="20"/>
  <c r="J157" i="20"/>
  <c r="N157" i="20"/>
  <c r="O157" i="20"/>
  <c r="R157" i="20"/>
  <c r="F158" i="20"/>
  <c r="J158" i="20"/>
  <c r="N158" i="20"/>
  <c r="O158" i="20"/>
  <c r="R158" i="20"/>
  <c r="F159" i="20"/>
  <c r="J159" i="20"/>
  <c r="N159" i="20"/>
  <c r="O159" i="20"/>
  <c r="R159" i="20"/>
  <c r="F160" i="20"/>
  <c r="J160" i="20"/>
  <c r="N160" i="20"/>
  <c r="O160" i="20"/>
  <c r="R160" i="20"/>
  <c r="F161" i="20"/>
  <c r="J161" i="20"/>
  <c r="N161" i="20"/>
  <c r="O161" i="20"/>
  <c r="R161" i="20"/>
  <c r="F162" i="20"/>
  <c r="J162" i="20"/>
  <c r="N162" i="20"/>
  <c r="O162" i="20"/>
  <c r="R162" i="20"/>
  <c r="F163" i="20"/>
  <c r="J163" i="20"/>
  <c r="N163" i="20"/>
  <c r="O163" i="20"/>
  <c r="R163" i="20"/>
  <c r="F166" i="20"/>
  <c r="J166" i="20"/>
  <c r="N166" i="20"/>
  <c r="O166" i="20"/>
  <c r="R166" i="20"/>
  <c r="F167" i="20"/>
  <c r="J167" i="20"/>
  <c r="N167" i="20"/>
  <c r="O167" i="20"/>
  <c r="R167" i="20"/>
  <c r="F168" i="20"/>
  <c r="J168" i="20"/>
  <c r="N168" i="20"/>
  <c r="O168" i="20"/>
  <c r="R168" i="20"/>
  <c r="F169" i="20"/>
  <c r="J169" i="20"/>
  <c r="N169" i="20"/>
  <c r="O169" i="20"/>
  <c r="R169" i="20"/>
  <c r="F170" i="20"/>
  <c r="J170" i="20"/>
  <c r="N170" i="20"/>
  <c r="O170" i="20"/>
  <c r="R170" i="20"/>
  <c r="F172" i="20"/>
  <c r="J172" i="20"/>
  <c r="N172" i="20"/>
  <c r="O172" i="20"/>
  <c r="R172" i="20"/>
  <c r="F173" i="20"/>
  <c r="J173" i="20"/>
  <c r="N173" i="20"/>
  <c r="O173" i="20"/>
  <c r="R173" i="20"/>
  <c r="F175" i="20"/>
  <c r="J175" i="20"/>
  <c r="N175" i="20"/>
  <c r="O175" i="20"/>
  <c r="R175" i="20"/>
  <c r="F176" i="20"/>
  <c r="J176" i="20"/>
  <c r="N176" i="20"/>
  <c r="O176" i="20"/>
  <c r="R176" i="20"/>
  <c r="F177" i="20"/>
  <c r="J177" i="20"/>
  <c r="N177" i="20"/>
  <c r="O177" i="20"/>
  <c r="R177" i="20"/>
  <c r="F178" i="20"/>
  <c r="J178" i="20"/>
  <c r="N178" i="20"/>
  <c r="O178" i="20"/>
  <c r="R178" i="20"/>
  <c r="F179" i="20"/>
  <c r="J179" i="20"/>
  <c r="N179" i="20"/>
  <c r="O179" i="20"/>
  <c r="R179" i="20"/>
  <c r="F180" i="20"/>
  <c r="J180" i="20"/>
  <c r="N180" i="20"/>
  <c r="O180" i="20"/>
  <c r="R180" i="20"/>
  <c r="F181" i="20"/>
  <c r="J181" i="20"/>
  <c r="N181" i="20"/>
  <c r="O181" i="20"/>
  <c r="R181" i="20"/>
  <c r="F182" i="20"/>
  <c r="J182" i="20"/>
  <c r="N182" i="20"/>
  <c r="O182" i="20"/>
  <c r="R182" i="20"/>
  <c r="F183" i="20"/>
  <c r="J183" i="20"/>
  <c r="N183" i="20"/>
  <c r="O183" i="20"/>
  <c r="R183" i="20"/>
  <c r="F184" i="20"/>
  <c r="J184" i="20"/>
  <c r="N184" i="20"/>
  <c r="O184" i="20"/>
  <c r="R184" i="20"/>
  <c r="F186" i="20"/>
  <c r="J186" i="20"/>
  <c r="N186" i="20"/>
  <c r="O186" i="20"/>
  <c r="R186" i="20"/>
  <c r="F187" i="20"/>
  <c r="J187" i="20"/>
  <c r="N187" i="20"/>
  <c r="O187" i="20"/>
  <c r="R187" i="20"/>
  <c r="F188" i="20"/>
  <c r="J188" i="20"/>
  <c r="N188" i="20"/>
  <c r="O188" i="20"/>
  <c r="R188" i="20"/>
  <c r="F189" i="20"/>
  <c r="J189" i="20"/>
  <c r="N189" i="20"/>
  <c r="O189" i="20"/>
  <c r="R189" i="20"/>
  <c r="F191" i="20"/>
  <c r="J191" i="20"/>
  <c r="N191" i="20"/>
  <c r="O191" i="20"/>
  <c r="R191" i="20"/>
  <c r="F192" i="20"/>
  <c r="J192" i="20"/>
  <c r="N192" i="20"/>
  <c r="O192" i="20"/>
  <c r="R192" i="20"/>
  <c r="F193" i="20"/>
  <c r="J193" i="20"/>
  <c r="N193" i="20"/>
  <c r="O193" i="20"/>
  <c r="R193" i="20"/>
  <c r="F196" i="20"/>
  <c r="J196" i="20"/>
  <c r="N196" i="20"/>
  <c r="O196" i="20"/>
  <c r="R196" i="20"/>
  <c r="F197" i="20"/>
  <c r="J197" i="20"/>
  <c r="N197" i="20"/>
  <c r="O197" i="20"/>
  <c r="R197" i="20"/>
  <c r="F198" i="20"/>
  <c r="J198" i="20"/>
  <c r="N198" i="20"/>
  <c r="O198" i="20"/>
  <c r="R198" i="20"/>
  <c r="F199" i="20"/>
  <c r="J199" i="20"/>
  <c r="N199" i="20"/>
  <c r="O199" i="20"/>
  <c r="R199" i="20"/>
  <c r="F200" i="20"/>
  <c r="J200" i="20"/>
  <c r="N200" i="20"/>
  <c r="O200" i="20"/>
  <c r="R200" i="20"/>
  <c r="F201" i="20"/>
  <c r="J201" i="20"/>
  <c r="N201" i="20"/>
  <c r="O201" i="20"/>
  <c r="R201" i="20"/>
  <c r="F202" i="20"/>
  <c r="J202" i="20"/>
  <c r="N202" i="20"/>
  <c r="O202" i="20"/>
  <c r="R202" i="20"/>
  <c r="F203" i="20"/>
  <c r="J203" i="20"/>
  <c r="N203" i="20"/>
  <c r="O203" i="20"/>
  <c r="R203" i="20"/>
  <c r="F204" i="20"/>
  <c r="J204" i="20"/>
  <c r="N204" i="20"/>
  <c r="O204" i="20"/>
  <c r="R204" i="20"/>
  <c r="F205" i="20"/>
  <c r="J205" i="20"/>
  <c r="N205" i="20"/>
  <c r="O205" i="20"/>
  <c r="R205" i="20"/>
  <c r="F206" i="20"/>
  <c r="J206" i="20"/>
  <c r="N206" i="20"/>
  <c r="O206" i="20"/>
  <c r="R206" i="20"/>
  <c r="F207" i="20"/>
  <c r="J207" i="20"/>
  <c r="N207" i="20"/>
  <c r="O207" i="20"/>
  <c r="R207" i="20"/>
  <c r="F208" i="20"/>
  <c r="J208" i="20"/>
  <c r="N208" i="20"/>
  <c r="O208" i="20"/>
  <c r="R208" i="20"/>
  <c r="F209" i="20"/>
  <c r="J209" i="20"/>
  <c r="N209" i="20"/>
  <c r="O209" i="20"/>
  <c r="R209" i="20"/>
  <c r="F210" i="20"/>
  <c r="J210" i="20"/>
  <c r="N210" i="20"/>
  <c r="O210" i="20"/>
  <c r="R210" i="20"/>
  <c r="F211" i="20"/>
  <c r="J211" i="20"/>
  <c r="N211" i="20"/>
  <c r="O211" i="20"/>
  <c r="R211" i="20"/>
  <c r="F212" i="20"/>
  <c r="J212" i="20"/>
  <c r="N212" i="20"/>
  <c r="O212" i="20"/>
  <c r="R212" i="20"/>
  <c r="F214" i="20"/>
  <c r="J214" i="20"/>
  <c r="N214" i="20"/>
  <c r="O214" i="20"/>
  <c r="R214" i="20"/>
  <c r="F215" i="20"/>
  <c r="J215" i="20"/>
  <c r="N215" i="20"/>
  <c r="O215" i="20"/>
  <c r="R215" i="20"/>
  <c r="F216" i="20"/>
  <c r="J216" i="20"/>
  <c r="N216" i="20"/>
  <c r="O216" i="20"/>
  <c r="R216" i="20"/>
  <c r="F217" i="20"/>
  <c r="J217" i="20"/>
  <c r="N217" i="20"/>
  <c r="O217" i="20"/>
  <c r="R217" i="20"/>
  <c r="F218" i="20"/>
  <c r="J218" i="20"/>
  <c r="N218" i="20"/>
  <c r="O218" i="20"/>
  <c r="R218" i="20"/>
  <c r="F219" i="20"/>
  <c r="J219" i="20"/>
  <c r="N219" i="20"/>
  <c r="O219" i="20"/>
  <c r="R219" i="20"/>
  <c r="F220" i="20"/>
  <c r="J220" i="20"/>
  <c r="N220" i="20"/>
  <c r="O220" i="20"/>
  <c r="R220" i="20"/>
  <c r="F221" i="20"/>
  <c r="J221" i="20"/>
  <c r="N221" i="20"/>
  <c r="O221" i="20"/>
  <c r="R221" i="20"/>
  <c r="F222" i="20"/>
  <c r="J222" i="20"/>
  <c r="N222" i="20"/>
  <c r="O222" i="20"/>
  <c r="R222" i="20"/>
  <c r="F223" i="20"/>
  <c r="J223" i="20"/>
  <c r="N223" i="20"/>
  <c r="O223" i="20"/>
  <c r="R223" i="20"/>
  <c r="F224" i="20"/>
  <c r="J224" i="20"/>
  <c r="N224" i="20"/>
  <c r="O224" i="20"/>
  <c r="R224" i="20"/>
  <c r="F225" i="20"/>
  <c r="J225" i="20"/>
  <c r="N225" i="20"/>
  <c r="O225" i="20"/>
  <c r="R225" i="20"/>
  <c r="F226" i="20"/>
  <c r="J226" i="20"/>
  <c r="N226" i="20"/>
  <c r="O226" i="20"/>
  <c r="R226" i="20"/>
  <c r="F227" i="20"/>
  <c r="J227" i="20"/>
  <c r="N227" i="20"/>
  <c r="O227" i="20"/>
  <c r="R227" i="20"/>
  <c r="F228" i="20"/>
  <c r="J228" i="20"/>
  <c r="N228" i="20"/>
  <c r="O228" i="20"/>
  <c r="R228" i="20"/>
  <c r="F229" i="20"/>
  <c r="J229" i="20"/>
  <c r="N229" i="20"/>
  <c r="O229" i="20"/>
  <c r="R229" i="20"/>
  <c r="F230" i="20"/>
  <c r="J230" i="20"/>
  <c r="N230" i="20"/>
  <c r="O230" i="20"/>
  <c r="R230" i="20"/>
  <c r="F231" i="20"/>
  <c r="J231" i="20"/>
  <c r="N231" i="20"/>
  <c r="O231" i="20"/>
  <c r="R231" i="20"/>
  <c r="F232" i="20"/>
  <c r="J232" i="20"/>
  <c r="N232" i="20"/>
  <c r="O232" i="20"/>
  <c r="R232" i="20"/>
  <c r="F233" i="20"/>
  <c r="J233" i="20"/>
  <c r="N233" i="20"/>
  <c r="O233" i="20"/>
  <c r="R233" i="20"/>
  <c r="F234" i="20"/>
  <c r="J234" i="20"/>
  <c r="N234" i="20"/>
  <c r="O234" i="20"/>
  <c r="R234" i="20"/>
  <c r="F236" i="20"/>
  <c r="J236" i="20"/>
  <c r="N236" i="20"/>
  <c r="O236" i="20"/>
  <c r="R236" i="20"/>
  <c r="F237" i="20"/>
  <c r="J237" i="20"/>
  <c r="N237" i="20"/>
  <c r="O237" i="20"/>
  <c r="R237" i="20"/>
  <c r="F238" i="20"/>
  <c r="J238" i="20"/>
  <c r="N238" i="20"/>
  <c r="O238" i="20"/>
  <c r="R238" i="20"/>
  <c r="F239" i="20"/>
  <c r="J239" i="20"/>
  <c r="N239" i="20"/>
  <c r="O239" i="20"/>
  <c r="R239" i="20"/>
  <c r="F240" i="20"/>
  <c r="J240" i="20"/>
  <c r="N240" i="20"/>
  <c r="O240" i="20"/>
  <c r="R240" i="20"/>
  <c r="F241" i="20"/>
  <c r="J241" i="20"/>
  <c r="N241" i="20"/>
  <c r="O241" i="20"/>
  <c r="R241" i="20"/>
  <c r="F242" i="20"/>
  <c r="J242" i="20"/>
  <c r="N242" i="20"/>
  <c r="O242" i="20"/>
  <c r="R242" i="20"/>
  <c r="F243" i="20"/>
  <c r="J243" i="20"/>
  <c r="N243" i="20"/>
  <c r="O243" i="20"/>
  <c r="R243" i="20"/>
  <c r="F244" i="20"/>
  <c r="J244" i="20"/>
  <c r="N244" i="20"/>
  <c r="O244" i="20"/>
  <c r="R244" i="20"/>
  <c r="F245" i="20"/>
  <c r="J245" i="20"/>
  <c r="N245" i="20"/>
  <c r="O245" i="20"/>
  <c r="R245" i="20"/>
  <c r="F246" i="20"/>
  <c r="J246" i="20"/>
  <c r="N246" i="20"/>
  <c r="O246" i="20"/>
  <c r="R246" i="20"/>
  <c r="F247" i="20"/>
  <c r="J247" i="20"/>
  <c r="N247" i="20"/>
  <c r="O247" i="20"/>
  <c r="R247" i="20"/>
  <c r="F248" i="20"/>
  <c r="J248" i="20"/>
  <c r="N248" i="20"/>
  <c r="O248" i="20"/>
  <c r="R248" i="20"/>
  <c r="F249" i="20"/>
  <c r="J249" i="20"/>
  <c r="N249" i="20"/>
  <c r="O249" i="20"/>
  <c r="R249" i="20"/>
  <c r="F250" i="20"/>
  <c r="J250" i="20"/>
  <c r="N250" i="20"/>
  <c r="O250" i="20"/>
  <c r="R250" i="20"/>
  <c r="F253" i="20"/>
  <c r="J253" i="20"/>
  <c r="N253" i="20"/>
  <c r="O253" i="20"/>
  <c r="R253" i="20"/>
  <c r="F254" i="20"/>
  <c r="J254" i="20"/>
  <c r="N254" i="20"/>
  <c r="O254" i="20"/>
  <c r="R254" i="20"/>
  <c r="F255" i="20"/>
  <c r="J255" i="20"/>
  <c r="N255" i="20"/>
  <c r="O255" i="20"/>
  <c r="R255" i="20"/>
  <c r="F256" i="20"/>
  <c r="J256" i="20"/>
  <c r="N256" i="20"/>
  <c r="O256" i="20"/>
  <c r="R256" i="20"/>
  <c r="F257" i="20"/>
  <c r="J257" i="20"/>
  <c r="N257" i="20"/>
  <c r="O257" i="20"/>
  <c r="R257" i="20"/>
  <c r="F259" i="20"/>
  <c r="J259" i="20"/>
  <c r="N259" i="20"/>
  <c r="O259" i="20"/>
  <c r="R259" i="20"/>
  <c r="F260" i="20"/>
  <c r="J260" i="20"/>
  <c r="N260" i="20"/>
  <c r="O260" i="20"/>
  <c r="R260" i="20"/>
  <c r="F261" i="20"/>
  <c r="J261" i="20"/>
  <c r="N261" i="20"/>
  <c r="O261" i="20"/>
  <c r="R261" i="20"/>
  <c r="F262" i="20"/>
  <c r="J262" i="20"/>
  <c r="N262" i="20"/>
  <c r="O262" i="20"/>
  <c r="R262" i="20"/>
  <c r="F263" i="20"/>
  <c r="J263" i="20"/>
  <c r="N263" i="20"/>
  <c r="O263" i="20"/>
  <c r="R263" i="20"/>
  <c r="F264" i="20"/>
  <c r="J264" i="20"/>
  <c r="N264" i="20"/>
  <c r="O264" i="20"/>
  <c r="R264" i="20"/>
  <c r="F265" i="20"/>
  <c r="J265" i="20"/>
  <c r="N265" i="20"/>
  <c r="O265" i="20"/>
  <c r="R265" i="20"/>
  <c r="F266" i="20"/>
  <c r="J266" i="20"/>
  <c r="N266" i="20"/>
  <c r="O266" i="20"/>
  <c r="R266" i="20"/>
  <c r="F267" i="20"/>
  <c r="J267" i="20"/>
  <c r="N267" i="20"/>
  <c r="O267" i="20"/>
  <c r="R267" i="20"/>
  <c r="F268" i="20"/>
  <c r="J268" i="20"/>
  <c r="N268" i="20"/>
  <c r="O268" i="20"/>
  <c r="R268" i="20"/>
  <c r="F269" i="20"/>
  <c r="J269" i="20"/>
  <c r="N269" i="20"/>
  <c r="O269" i="20"/>
  <c r="R269" i="20"/>
  <c r="F272" i="20"/>
  <c r="J272" i="20"/>
  <c r="N272" i="20"/>
  <c r="O272" i="20"/>
  <c r="R272" i="20"/>
  <c r="F274" i="20"/>
  <c r="J274" i="20"/>
  <c r="N274" i="20"/>
  <c r="O274" i="20"/>
  <c r="R274" i="20"/>
  <c r="F275" i="20"/>
  <c r="J275" i="20"/>
  <c r="N275" i="20"/>
  <c r="O275" i="20"/>
  <c r="R275" i="20"/>
  <c r="F276" i="20"/>
  <c r="J276" i="20"/>
  <c r="N276" i="20"/>
  <c r="O276" i="20"/>
  <c r="R276" i="20"/>
  <c r="F277" i="20"/>
  <c r="J277" i="20"/>
  <c r="N277" i="20"/>
  <c r="O277" i="20"/>
  <c r="R277" i="20"/>
  <c r="F279" i="20"/>
  <c r="J279" i="20"/>
  <c r="N279" i="20"/>
  <c r="O279" i="20"/>
  <c r="R279" i="20"/>
  <c r="F280" i="20"/>
  <c r="J280" i="20"/>
  <c r="N280" i="20"/>
  <c r="O280" i="20"/>
  <c r="R280" i="20"/>
  <c r="F281" i="20"/>
  <c r="J281" i="20"/>
  <c r="N281" i="20"/>
  <c r="O281" i="20"/>
  <c r="R281" i="20"/>
  <c r="F282" i="20"/>
  <c r="J282" i="20"/>
  <c r="N282" i="20"/>
  <c r="O282" i="20"/>
  <c r="R282" i="20"/>
  <c r="F283" i="20"/>
  <c r="J283" i="20"/>
  <c r="N283" i="20"/>
  <c r="O283" i="20"/>
  <c r="R283" i="20"/>
  <c r="F284" i="20"/>
  <c r="J284" i="20"/>
  <c r="N284" i="20"/>
  <c r="O284" i="20"/>
  <c r="R284" i="20"/>
  <c r="F286" i="20"/>
  <c r="J286" i="20"/>
  <c r="N286" i="20"/>
  <c r="O286" i="20"/>
  <c r="R286" i="20"/>
  <c r="F287" i="20"/>
  <c r="J287" i="20"/>
  <c r="N287" i="20"/>
  <c r="O287" i="20"/>
  <c r="R287" i="20"/>
  <c r="F290" i="20"/>
  <c r="J290" i="20"/>
  <c r="N290" i="20"/>
  <c r="O290" i="20"/>
  <c r="R290" i="20"/>
  <c r="F291" i="20"/>
  <c r="J291" i="20"/>
  <c r="N291" i="20"/>
  <c r="O291" i="20"/>
  <c r="R291" i="20"/>
  <c r="F292" i="20"/>
  <c r="J292" i="20"/>
  <c r="N292" i="20"/>
  <c r="O292" i="20"/>
  <c r="R292" i="20"/>
  <c r="F293" i="20"/>
  <c r="J293" i="20"/>
  <c r="N293" i="20"/>
  <c r="O293" i="20"/>
  <c r="R293" i="20"/>
  <c r="F294" i="20"/>
  <c r="J294" i="20"/>
  <c r="N294" i="20"/>
  <c r="O294" i="20"/>
  <c r="R294" i="20"/>
  <c r="F295" i="20"/>
  <c r="J295" i="20"/>
  <c r="N295" i="20"/>
  <c r="O295" i="20"/>
  <c r="R295" i="20"/>
  <c r="F297" i="20"/>
  <c r="J297" i="20"/>
  <c r="N297" i="20"/>
  <c r="O297" i="20"/>
  <c r="R297" i="20"/>
  <c r="F298" i="20"/>
  <c r="J298" i="20"/>
  <c r="N298" i="20"/>
  <c r="O298" i="20"/>
  <c r="R298" i="20"/>
  <c r="F299" i="20"/>
  <c r="J299" i="20"/>
  <c r="N299" i="20"/>
  <c r="O299" i="20"/>
  <c r="R299" i="20"/>
  <c r="F301" i="20"/>
  <c r="J301" i="20"/>
  <c r="N301" i="20"/>
  <c r="O301" i="20"/>
  <c r="R301" i="20"/>
  <c r="F302" i="20"/>
  <c r="J302" i="20"/>
  <c r="N302" i="20"/>
  <c r="O302" i="20"/>
  <c r="R302" i="20"/>
  <c r="F303" i="20"/>
  <c r="J303" i="20"/>
  <c r="N303" i="20"/>
  <c r="O303" i="20"/>
  <c r="R303" i="20"/>
  <c r="F304" i="20"/>
  <c r="J304" i="20"/>
  <c r="N304" i="20"/>
  <c r="O304" i="20"/>
  <c r="R304" i="20"/>
  <c r="F305" i="20"/>
  <c r="J305" i="20"/>
  <c r="N305" i="20"/>
  <c r="O305" i="20"/>
  <c r="R305" i="20"/>
  <c r="F306" i="20"/>
  <c r="J306" i="20"/>
  <c r="N306" i="20"/>
  <c r="O306" i="20"/>
  <c r="R306" i="20"/>
  <c r="F307" i="20"/>
  <c r="J307" i="20"/>
  <c r="N307" i="20"/>
  <c r="O307" i="20"/>
  <c r="R307" i="20"/>
  <c r="F308" i="20"/>
  <c r="J308" i="20"/>
  <c r="N308" i="20"/>
  <c r="O308" i="20"/>
  <c r="R308" i="20"/>
  <c r="F309" i="20"/>
  <c r="J309" i="20"/>
  <c r="N309" i="20"/>
  <c r="O309" i="20"/>
  <c r="R309" i="20"/>
  <c r="F310" i="20"/>
  <c r="J310" i="20"/>
  <c r="N310" i="20"/>
  <c r="O310" i="20"/>
  <c r="R310" i="20"/>
  <c r="F311" i="20"/>
  <c r="J311" i="20"/>
  <c r="N311" i="20"/>
  <c r="O311" i="20"/>
  <c r="R311" i="20"/>
  <c r="F312" i="20"/>
  <c r="J312" i="20"/>
  <c r="N312" i="20"/>
  <c r="O312" i="20"/>
  <c r="R312" i="20"/>
  <c r="F313" i="20"/>
  <c r="J313" i="20"/>
  <c r="N313" i="20"/>
  <c r="O313" i="20"/>
  <c r="R313" i="20"/>
  <c r="F314" i="20"/>
  <c r="J314" i="20"/>
  <c r="N314" i="20"/>
  <c r="O314" i="20"/>
  <c r="R314" i="20"/>
  <c r="F315" i="20"/>
  <c r="J315" i="20"/>
  <c r="N315" i="20"/>
  <c r="O315" i="20"/>
  <c r="R315" i="20"/>
  <c r="F316" i="20"/>
  <c r="J316" i="20"/>
  <c r="N316" i="20"/>
  <c r="O316" i="20"/>
  <c r="R316" i="20"/>
  <c r="F317" i="20"/>
  <c r="J317" i="20"/>
  <c r="N317" i="20"/>
  <c r="O317" i="20"/>
  <c r="R317" i="20"/>
  <c r="F318" i="20"/>
  <c r="J318" i="20"/>
  <c r="N318" i="20"/>
  <c r="O318" i="20"/>
  <c r="R318" i="20"/>
  <c r="F319" i="20"/>
  <c r="J319" i="20"/>
  <c r="N319" i="20"/>
  <c r="O319" i="20"/>
  <c r="R319" i="20"/>
  <c r="F320" i="20"/>
  <c r="J320" i="20"/>
  <c r="N320" i="20"/>
  <c r="O320" i="20"/>
  <c r="R320" i="20"/>
  <c r="F321" i="20"/>
  <c r="J321" i="20"/>
  <c r="N321" i="20"/>
  <c r="O321" i="20"/>
  <c r="R321" i="20"/>
  <c r="F322" i="20"/>
  <c r="J322" i="20"/>
  <c r="N322" i="20"/>
  <c r="O322" i="20"/>
  <c r="R322" i="20"/>
  <c r="F323" i="20"/>
  <c r="J323" i="20"/>
  <c r="N323" i="20"/>
  <c r="O323" i="20"/>
  <c r="R323" i="20"/>
  <c r="F324" i="20"/>
  <c r="J324" i="20"/>
  <c r="N324" i="20"/>
  <c r="O324" i="20"/>
  <c r="R324" i="20"/>
  <c r="F325" i="20"/>
  <c r="J325" i="20"/>
  <c r="N325" i="20"/>
  <c r="O325" i="20"/>
  <c r="R325" i="20"/>
  <c r="F326" i="20"/>
  <c r="J326" i="20"/>
  <c r="N326" i="20"/>
  <c r="O326" i="20"/>
  <c r="R326" i="20"/>
  <c r="F327" i="20"/>
  <c r="J327" i="20"/>
  <c r="N327" i="20"/>
  <c r="O327" i="20"/>
  <c r="R327" i="20"/>
  <c r="F328" i="20"/>
  <c r="J328" i="20"/>
  <c r="N328" i="20"/>
  <c r="O328" i="20"/>
  <c r="R328" i="20"/>
  <c r="F329" i="20"/>
  <c r="J329" i="20"/>
  <c r="N329" i="20"/>
  <c r="O329" i="20"/>
  <c r="R329" i="20"/>
  <c r="F330" i="20"/>
  <c r="J330" i="20"/>
  <c r="N330" i="20"/>
  <c r="O330" i="20"/>
  <c r="R330" i="20"/>
  <c r="F331" i="20"/>
  <c r="J331" i="20"/>
  <c r="N331" i="20"/>
  <c r="O331" i="20"/>
  <c r="R331" i="20"/>
  <c r="F332" i="20"/>
  <c r="J332" i="20"/>
  <c r="N332" i="20"/>
  <c r="O332" i="20"/>
  <c r="R332" i="20"/>
  <c r="F333" i="20"/>
  <c r="J333" i="20"/>
  <c r="N333" i="20"/>
  <c r="O333" i="20"/>
  <c r="R333" i="20"/>
  <c r="F334" i="20"/>
  <c r="J334" i="20"/>
  <c r="N334" i="20"/>
  <c r="O334" i="20"/>
  <c r="R334" i="20"/>
  <c r="F335" i="20"/>
  <c r="J335" i="20"/>
  <c r="N335" i="20"/>
  <c r="O335" i="20"/>
  <c r="R335" i="20"/>
  <c r="F336" i="20"/>
  <c r="J336" i="20"/>
  <c r="N336" i="20"/>
  <c r="O336" i="20"/>
  <c r="R336" i="20"/>
  <c r="F337" i="20"/>
  <c r="J337" i="20"/>
  <c r="N337" i="20"/>
  <c r="O337" i="20"/>
  <c r="R337" i="20"/>
  <c r="F338" i="20"/>
  <c r="J338" i="20"/>
  <c r="N338" i="20"/>
  <c r="O338" i="20"/>
  <c r="R338" i="20"/>
  <c r="F339" i="20"/>
  <c r="J339" i="20"/>
  <c r="N339" i="20"/>
  <c r="O339" i="20"/>
  <c r="R339" i="20"/>
  <c r="F340" i="20"/>
  <c r="J340" i="20"/>
  <c r="N340" i="20"/>
  <c r="O340" i="20"/>
  <c r="R340" i="20"/>
  <c r="F341" i="20"/>
  <c r="J341" i="20"/>
  <c r="N341" i="20"/>
  <c r="O341" i="20"/>
  <c r="R341" i="20"/>
  <c r="F342" i="20"/>
  <c r="J342" i="20"/>
  <c r="N342" i="20"/>
  <c r="O342" i="20"/>
  <c r="R342" i="20"/>
  <c r="F343" i="20"/>
  <c r="J343" i="20"/>
  <c r="N343" i="20"/>
  <c r="O343" i="20"/>
  <c r="R343" i="20"/>
  <c r="F344" i="20"/>
  <c r="J344" i="20"/>
  <c r="N344" i="20"/>
  <c r="O344" i="20"/>
  <c r="R344" i="20"/>
  <c r="F345" i="20"/>
  <c r="J345" i="20"/>
  <c r="N345" i="20"/>
  <c r="O345" i="20"/>
  <c r="R345" i="20"/>
  <c r="F346" i="20"/>
  <c r="J346" i="20"/>
  <c r="N346" i="20"/>
  <c r="O346" i="20"/>
  <c r="R346" i="20"/>
  <c r="F347" i="20"/>
  <c r="J347" i="20"/>
  <c r="N347" i="20"/>
  <c r="O347" i="20"/>
  <c r="R347" i="20"/>
  <c r="F348" i="20"/>
  <c r="J348" i="20"/>
  <c r="N348" i="20"/>
  <c r="O348" i="20"/>
  <c r="R348" i="20"/>
  <c r="F349" i="20"/>
  <c r="J349" i="20"/>
  <c r="N349" i="20"/>
  <c r="O349" i="20"/>
  <c r="R349" i="20"/>
  <c r="F350" i="20"/>
  <c r="J350" i="20"/>
  <c r="N350" i="20"/>
  <c r="O350" i="20"/>
  <c r="R350" i="20"/>
  <c r="F351" i="20"/>
  <c r="J351" i="20"/>
  <c r="N351" i="20"/>
  <c r="O351" i="20"/>
  <c r="R351" i="20"/>
  <c r="F352" i="20"/>
  <c r="J352" i="20"/>
  <c r="N352" i="20"/>
  <c r="O352" i="20"/>
  <c r="R352" i="20"/>
  <c r="F353" i="20"/>
  <c r="J353" i="20"/>
  <c r="N353" i="20"/>
  <c r="O353" i="20"/>
  <c r="R353" i="20"/>
  <c r="F354" i="20"/>
  <c r="J354" i="20"/>
  <c r="N354" i="20"/>
  <c r="O354" i="20"/>
  <c r="R354" i="20"/>
  <c r="F355" i="20"/>
  <c r="J355" i="20"/>
  <c r="N355" i="20"/>
  <c r="O355" i="20"/>
  <c r="R355" i="20"/>
  <c r="F356" i="20"/>
  <c r="J356" i="20"/>
  <c r="N356" i="20"/>
  <c r="O356" i="20"/>
  <c r="R356" i="20"/>
  <c r="F357" i="20"/>
  <c r="J357" i="20"/>
  <c r="N357" i="20"/>
  <c r="O357" i="20"/>
  <c r="R357" i="20"/>
  <c r="F359" i="20"/>
  <c r="J359" i="20"/>
  <c r="N359" i="20"/>
  <c r="O359" i="20"/>
  <c r="R359" i="20"/>
  <c r="F360" i="20"/>
  <c r="J360" i="20"/>
  <c r="N360" i="20"/>
  <c r="O360" i="20"/>
  <c r="R360" i="20"/>
  <c r="F361" i="20"/>
  <c r="J361" i="20"/>
  <c r="N361" i="20"/>
  <c r="O361" i="20"/>
  <c r="R361" i="20"/>
  <c r="F363" i="20"/>
  <c r="J363" i="20"/>
  <c r="N363" i="20"/>
  <c r="O363" i="20"/>
  <c r="R363" i="20"/>
  <c r="F364" i="20"/>
  <c r="J364" i="20"/>
  <c r="N364" i="20"/>
  <c r="O364" i="20"/>
  <c r="R364" i="20"/>
  <c r="F366" i="20"/>
  <c r="J366" i="20"/>
  <c r="N366" i="20"/>
  <c r="O366" i="20"/>
  <c r="R366" i="20"/>
  <c r="F367" i="20"/>
  <c r="J367" i="20"/>
  <c r="N367" i="20"/>
  <c r="O367" i="20"/>
  <c r="R367" i="20"/>
  <c r="F368" i="20"/>
  <c r="J368" i="20"/>
  <c r="N368" i="20"/>
  <c r="O368" i="20"/>
  <c r="R368" i="20"/>
  <c r="F369" i="20"/>
  <c r="J369" i="20"/>
  <c r="N369" i="20"/>
  <c r="O369" i="20"/>
  <c r="R369" i="20"/>
  <c r="F370" i="20"/>
  <c r="J370" i="20"/>
  <c r="N370" i="20"/>
  <c r="O370" i="20"/>
  <c r="R370" i="20"/>
  <c r="F371" i="20"/>
  <c r="J371" i="20"/>
  <c r="N371" i="20"/>
  <c r="O371" i="20"/>
  <c r="R371" i="20"/>
  <c r="F372" i="20"/>
  <c r="J372" i="20"/>
  <c r="N372" i="20"/>
  <c r="O372" i="20"/>
  <c r="R372" i="20"/>
  <c r="F373" i="20"/>
  <c r="J373" i="20"/>
  <c r="N373" i="20"/>
  <c r="O373" i="20"/>
  <c r="R373" i="20"/>
  <c r="F374" i="20"/>
  <c r="J374" i="20"/>
  <c r="N374" i="20"/>
  <c r="O374" i="20"/>
  <c r="R374" i="20"/>
  <c r="F376" i="20"/>
  <c r="J376" i="20"/>
  <c r="N376" i="20"/>
  <c r="O376" i="20"/>
  <c r="R376" i="20"/>
  <c r="F377" i="20"/>
  <c r="J377" i="20"/>
  <c r="N377" i="20"/>
  <c r="O377" i="20"/>
  <c r="R377" i="20"/>
  <c r="F378" i="20"/>
  <c r="J378" i="20"/>
  <c r="N378" i="20"/>
  <c r="O378" i="20"/>
  <c r="R378" i="20"/>
  <c r="F379" i="20"/>
  <c r="J379" i="20"/>
  <c r="N379" i="20"/>
  <c r="O379" i="20"/>
  <c r="R379" i="20"/>
  <c r="F380" i="20"/>
  <c r="J380" i="20"/>
  <c r="N380" i="20"/>
  <c r="O380" i="20"/>
  <c r="R380" i="20"/>
  <c r="F382" i="20"/>
  <c r="J382" i="20"/>
  <c r="N382" i="20"/>
  <c r="O382" i="20"/>
  <c r="R382" i="20"/>
  <c r="F383" i="20"/>
  <c r="J383" i="20"/>
  <c r="N383" i="20"/>
  <c r="O383" i="20"/>
  <c r="R383" i="20"/>
  <c r="F384" i="20"/>
  <c r="J384" i="20"/>
  <c r="N384" i="20"/>
  <c r="O384" i="20"/>
  <c r="R384" i="20"/>
  <c r="F385" i="20"/>
  <c r="J385" i="20"/>
  <c r="N385" i="20"/>
  <c r="O385" i="20"/>
  <c r="R385" i="20"/>
  <c r="F388" i="20"/>
  <c r="J388" i="20"/>
  <c r="N388" i="20"/>
  <c r="O388" i="20"/>
  <c r="R388" i="20"/>
  <c r="F389" i="20"/>
  <c r="J389" i="20"/>
  <c r="N389" i="20"/>
  <c r="O389" i="20"/>
  <c r="R389" i="20"/>
  <c r="F390" i="20"/>
  <c r="J390" i="20"/>
  <c r="N390" i="20"/>
  <c r="O390" i="20"/>
  <c r="R390" i="20"/>
  <c r="F391" i="20"/>
  <c r="J391" i="20"/>
  <c r="N391" i="20"/>
  <c r="O391" i="20"/>
  <c r="R391" i="20"/>
  <c r="F392" i="20"/>
  <c r="J392" i="20"/>
  <c r="N392" i="20"/>
  <c r="O392" i="20"/>
  <c r="R392" i="20"/>
  <c r="F393" i="20"/>
  <c r="J393" i="20"/>
  <c r="N393" i="20"/>
  <c r="O393" i="20"/>
  <c r="R393" i="20"/>
  <c r="F394" i="20"/>
  <c r="J394" i="20"/>
  <c r="N394" i="20"/>
  <c r="O394" i="20"/>
  <c r="R394" i="20"/>
  <c r="F395" i="20"/>
  <c r="J395" i="20"/>
  <c r="N395" i="20"/>
  <c r="O395" i="20"/>
  <c r="R395" i="20"/>
  <c r="F396" i="20"/>
  <c r="J396" i="20"/>
  <c r="N396" i="20"/>
  <c r="O396" i="20"/>
  <c r="R396" i="20"/>
  <c r="N95" i="20" l="1"/>
  <c r="R278" i="20"/>
  <c r="N362" i="20"/>
  <c r="O104" i="20"/>
  <c r="H165" i="20"/>
  <c r="H407" i="20" s="1"/>
  <c r="J407" i="20" s="1"/>
  <c r="O185" i="20"/>
  <c r="H252" i="20"/>
  <c r="H409" i="20" s="1"/>
  <c r="J409" i="20" s="1"/>
  <c r="I271" i="20"/>
  <c r="J271" i="20" s="1"/>
  <c r="S271" i="20"/>
  <c r="O365" i="20"/>
  <c r="O113" i="20"/>
  <c r="G39" i="20"/>
  <c r="N72" i="20"/>
  <c r="J77" i="20"/>
  <c r="F113" i="20"/>
  <c r="R113" i="20"/>
  <c r="N118" i="20"/>
  <c r="J144" i="20"/>
  <c r="O171" i="20"/>
  <c r="F194" i="20"/>
  <c r="R194" i="20"/>
  <c r="N213" i="20"/>
  <c r="J235" i="20"/>
  <c r="G271" i="20"/>
  <c r="O271" i="20" s="1"/>
  <c r="F285" i="20"/>
  <c r="R285" i="20"/>
  <c r="N288" i="20"/>
  <c r="J296" i="20"/>
  <c r="O358" i="20"/>
  <c r="F381" i="20"/>
  <c r="R381" i="20"/>
  <c r="N386" i="20"/>
  <c r="O107" i="20"/>
  <c r="O190" i="20"/>
  <c r="O278" i="20"/>
  <c r="O300" i="20"/>
  <c r="O258" i="20"/>
  <c r="J31" i="20"/>
  <c r="F77" i="20"/>
  <c r="R95" i="20"/>
  <c r="J171" i="20"/>
  <c r="F235" i="20"/>
  <c r="F270" i="20"/>
  <c r="R270" i="20"/>
  <c r="F296" i="20"/>
  <c r="J358" i="20"/>
  <c r="N31" i="20"/>
  <c r="J38" i="20"/>
  <c r="F83" i="20"/>
  <c r="R83" i="20"/>
  <c r="N88" i="20"/>
  <c r="J95" i="20"/>
  <c r="R164" i="20"/>
  <c r="R251" i="20"/>
  <c r="J270" i="20"/>
  <c r="F300" i="20"/>
  <c r="R300" i="20"/>
  <c r="N358" i="20"/>
  <c r="J362" i="20"/>
  <c r="C112" i="12"/>
  <c r="O38" i="20"/>
  <c r="G68" i="20"/>
  <c r="F62" i="20"/>
  <c r="R62" i="20"/>
  <c r="N67" i="20"/>
  <c r="H114" i="20"/>
  <c r="H406" i="20" s="1"/>
  <c r="J406" i="20" s="1"/>
  <c r="N83" i="20"/>
  <c r="J88" i="20"/>
  <c r="O95" i="20"/>
  <c r="F107" i="20"/>
  <c r="R107" i="20"/>
  <c r="N113" i="20"/>
  <c r="N164" i="20"/>
  <c r="I195" i="20"/>
  <c r="S195" i="20"/>
  <c r="F190" i="20"/>
  <c r="R190" i="20"/>
  <c r="N194" i="20"/>
  <c r="R235" i="20"/>
  <c r="G289" i="20"/>
  <c r="F278" i="20"/>
  <c r="N285" i="20"/>
  <c r="J288" i="20"/>
  <c r="E387" i="20"/>
  <c r="Q387" i="20"/>
  <c r="F375" i="20"/>
  <c r="R375" i="20"/>
  <c r="N381" i="20"/>
  <c r="J386" i="20"/>
  <c r="O83" i="20"/>
  <c r="O88" i="20"/>
  <c r="O164" i="20"/>
  <c r="O251" i="20"/>
  <c r="O31" i="20"/>
  <c r="E68" i="20"/>
  <c r="Q68" i="20"/>
  <c r="Q399" i="20" s="1"/>
  <c r="N62" i="20"/>
  <c r="O77" i="20"/>
  <c r="N107" i="20"/>
  <c r="J113" i="20"/>
  <c r="K165" i="20"/>
  <c r="O144" i="20"/>
  <c r="R185" i="20"/>
  <c r="K252" i="20"/>
  <c r="O252" i="20" s="1"/>
  <c r="O235" i="20"/>
  <c r="L271" i="20"/>
  <c r="E289" i="20"/>
  <c r="Q289" i="20"/>
  <c r="N278" i="20"/>
  <c r="J285" i="20"/>
  <c r="N375" i="20"/>
  <c r="O398" i="20"/>
  <c r="N38" i="20"/>
  <c r="J58" i="20"/>
  <c r="O67" i="20"/>
  <c r="N77" i="20"/>
  <c r="J83" i="20"/>
  <c r="F88" i="20"/>
  <c r="R88" i="20"/>
  <c r="J104" i="20"/>
  <c r="F118" i="20"/>
  <c r="N144" i="20"/>
  <c r="J164" i="20"/>
  <c r="N174" i="20"/>
  <c r="R213" i="20"/>
  <c r="N235" i="20"/>
  <c r="J251" i="20"/>
  <c r="N270" i="20"/>
  <c r="J273" i="20"/>
  <c r="R288" i="20"/>
  <c r="J300" i="20"/>
  <c r="F358" i="20"/>
  <c r="R358" i="20"/>
  <c r="O381" i="20"/>
  <c r="N251" i="20"/>
  <c r="N104" i="20"/>
  <c r="J190" i="20"/>
  <c r="N365" i="20"/>
  <c r="R77" i="20"/>
  <c r="F38" i="20"/>
  <c r="R38" i="20"/>
  <c r="J62" i="20"/>
  <c r="J107" i="20"/>
  <c r="F174" i="20"/>
  <c r="N185" i="20"/>
  <c r="J278" i="20"/>
  <c r="F362" i="20"/>
  <c r="J375" i="20"/>
  <c r="J72" i="20"/>
  <c r="F397" i="20"/>
  <c r="K114" i="20"/>
  <c r="L195" i="20"/>
  <c r="G387" i="20"/>
  <c r="R397" i="20"/>
  <c r="F104" i="20"/>
  <c r="R104" i="20"/>
  <c r="F185" i="20"/>
  <c r="J194" i="20"/>
  <c r="F365" i="20"/>
  <c r="J381" i="20"/>
  <c r="F144" i="20"/>
  <c r="Q39" i="20"/>
  <c r="O285" i="20"/>
  <c r="R144" i="20"/>
  <c r="F58" i="20"/>
  <c r="E39" i="20"/>
  <c r="O118" i="20"/>
  <c r="N171" i="20"/>
  <c r="F273" i="20"/>
  <c r="H39" i="20"/>
  <c r="K39" i="20"/>
  <c r="D68" i="20"/>
  <c r="F68" i="20" s="1"/>
  <c r="M68" i="20"/>
  <c r="P68" i="20"/>
  <c r="E114" i="20"/>
  <c r="G114" i="20"/>
  <c r="O114" i="20" s="1"/>
  <c r="Q114" i="20"/>
  <c r="E165" i="20"/>
  <c r="G165" i="20"/>
  <c r="O165" i="20" s="1"/>
  <c r="Q165" i="20"/>
  <c r="H195" i="20"/>
  <c r="H408" i="20" s="1"/>
  <c r="J408" i="20" s="1"/>
  <c r="K195" i="20"/>
  <c r="O174" i="20"/>
  <c r="E252" i="20"/>
  <c r="F252" i="20" s="1"/>
  <c r="G252" i="20"/>
  <c r="O213" i="20"/>
  <c r="Q252" i="20"/>
  <c r="H271" i="20"/>
  <c r="H410" i="20" s="1"/>
  <c r="J410" i="20" s="1"/>
  <c r="K271" i="20"/>
  <c r="O270" i="20"/>
  <c r="D289" i="20"/>
  <c r="M289" i="20"/>
  <c r="N289" i="20" s="1"/>
  <c r="P289" i="20"/>
  <c r="O288" i="20"/>
  <c r="D387" i="20"/>
  <c r="F387" i="20" s="1"/>
  <c r="M387" i="20"/>
  <c r="P387" i="20"/>
  <c r="R387" i="20" s="1"/>
  <c r="O362" i="20"/>
  <c r="O386" i="20"/>
  <c r="L68" i="20"/>
  <c r="N68" i="20" s="1"/>
  <c r="M114" i="20"/>
  <c r="D165" i="20"/>
  <c r="F165" i="20" s="1"/>
  <c r="P165" i="20"/>
  <c r="E195" i="20"/>
  <c r="F171" i="20"/>
  <c r="Q195" i="20"/>
  <c r="R171" i="20"/>
  <c r="M252" i="20"/>
  <c r="N252" i="20" s="1"/>
  <c r="I289" i="20"/>
  <c r="L289" i="20"/>
  <c r="N273" i="20"/>
  <c r="I387" i="20"/>
  <c r="L387" i="20"/>
  <c r="N387" i="20" s="1"/>
  <c r="N296" i="20"/>
  <c r="S387" i="20"/>
  <c r="L398" i="20"/>
  <c r="N398" i="20" s="1"/>
  <c r="N397" i="20"/>
  <c r="O58" i="20"/>
  <c r="O72" i="20"/>
  <c r="O39" i="20"/>
  <c r="I68" i="20"/>
  <c r="S68" i="20"/>
  <c r="D114" i="20"/>
  <c r="F114" i="20" s="1"/>
  <c r="P114" i="20"/>
  <c r="R114" i="20" s="1"/>
  <c r="M165" i="20"/>
  <c r="G195" i="20"/>
  <c r="D252" i="20"/>
  <c r="P252" i="20"/>
  <c r="R252" i="20" s="1"/>
  <c r="E271" i="20"/>
  <c r="F258" i="20"/>
  <c r="Q271" i="20"/>
  <c r="R258" i="20"/>
  <c r="S289" i="20"/>
  <c r="R58" i="20"/>
  <c r="F72" i="20"/>
  <c r="R72" i="20"/>
  <c r="J118" i="20"/>
  <c r="J213" i="20"/>
  <c r="N258" i="20"/>
  <c r="O273" i="20"/>
  <c r="R296" i="20"/>
  <c r="J397" i="20"/>
  <c r="H68" i="20"/>
  <c r="H405" i="20" s="1"/>
  <c r="J405" i="20" s="1"/>
  <c r="K68" i="20"/>
  <c r="O68" i="20" s="1"/>
  <c r="F67" i="20"/>
  <c r="R67" i="20"/>
  <c r="I114" i="20"/>
  <c r="J114" i="20" s="1"/>
  <c r="L114" i="20"/>
  <c r="N114" i="20" s="1"/>
  <c r="S114" i="20"/>
  <c r="I165" i="20"/>
  <c r="J165" i="20" s="1"/>
  <c r="L165" i="20"/>
  <c r="N165" i="20" s="1"/>
  <c r="S165" i="20"/>
  <c r="D195" i="20"/>
  <c r="F195" i="20" s="1"/>
  <c r="M195" i="20"/>
  <c r="P195" i="20"/>
  <c r="I252" i="20"/>
  <c r="J252" i="20" s="1"/>
  <c r="L252" i="20"/>
  <c r="S252" i="20"/>
  <c r="D271" i="20"/>
  <c r="M271" i="20"/>
  <c r="N271" i="20" s="1"/>
  <c r="P271" i="20"/>
  <c r="R271" i="20" s="1"/>
  <c r="H289" i="20"/>
  <c r="K289" i="20"/>
  <c r="H387" i="20"/>
  <c r="J414" i="20" s="1"/>
  <c r="K387" i="20"/>
  <c r="O387" i="20" s="1"/>
  <c r="J398" i="20"/>
  <c r="M2844" i="22"/>
  <c r="F72" i="26"/>
  <c r="F73" i="26" s="1"/>
  <c r="M65" i="25"/>
  <c r="M66" i="25" s="1"/>
  <c r="R195" i="20"/>
  <c r="J195" i="20"/>
  <c r="F289" i="20"/>
  <c r="R289" i="20"/>
  <c r="F398" i="20"/>
  <c r="R398" i="20"/>
  <c r="F31" i="20"/>
  <c r="R31" i="20"/>
  <c r="N58" i="20"/>
  <c r="D39" i="20"/>
  <c r="M39" i="20"/>
  <c r="P39" i="20"/>
  <c r="R39" i="20" s="1"/>
  <c r="I39" i="20"/>
  <c r="L39" i="20"/>
  <c r="S39" i="20"/>
  <c r="I7" i="3"/>
  <c r="R68" i="20" l="1"/>
  <c r="G399" i="20"/>
  <c r="O289" i="20"/>
  <c r="R165" i="20"/>
  <c r="S399" i="20"/>
  <c r="J387" i="20"/>
  <c r="O195" i="20"/>
  <c r="N195" i="20"/>
  <c r="F271" i="20"/>
  <c r="K399" i="20"/>
  <c r="H399" i="20"/>
  <c r="H404" i="20"/>
  <c r="J39" i="20"/>
  <c r="J68" i="20"/>
  <c r="J289" i="20"/>
  <c r="J411" i="20"/>
  <c r="E399" i="20"/>
  <c r="F39" i="20"/>
  <c r="M399" i="20"/>
  <c r="N39" i="20"/>
  <c r="L399" i="20"/>
  <c r="P399" i="20"/>
  <c r="R399" i="20" s="1"/>
  <c r="I399" i="20"/>
  <c r="J399" i="20" s="1"/>
  <c r="D399" i="20"/>
  <c r="J7" i="3"/>
  <c r="E9" i="3" s="1"/>
  <c r="O399" i="20" l="1"/>
  <c r="F399" i="20"/>
  <c r="N399" i="20"/>
  <c r="J404" i="20"/>
  <c r="J413" i="20" s="1"/>
  <c r="J415" i="20" s="1"/>
  <c r="H413" i="20"/>
  <c r="H415" i="20" s="1"/>
  <c r="P4" i="26"/>
  <c r="P12" i="26"/>
  <c r="P24" i="26"/>
  <c r="P28" i="26"/>
  <c r="P41" i="26"/>
  <c r="P61" i="26"/>
  <c r="S2" i="25"/>
  <c r="S12" i="25"/>
  <c r="S22" i="25"/>
  <c r="S53" i="25"/>
  <c r="S52" i="25"/>
  <c r="P5" i="26"/>
  <c r="P13" i="26"/>
  <c r="P34" i="26"/>
  <c r="P47" i="26"/>
  <c r="P68" i="26"/>
  <c r="P70" i="26"/>
  <c r="S3" i="25"/>
  <c r="S23" i="25"/>
  <c r="S31" i="25"/>
  <c r="S40" i="25"/>
  <c r="P27" i="26"/>
  <c r="P32" i="26"/>
  <c r="P45" i="26"/>
  <c r="S11" i="25"/>
  <c r="S47" i="25"/>
  <c r="P56" i="26"/>
  <c r="P62" i="26"/>
  <c r="S4" i="25"/>
  <c r="S24" i="25"/>
  <c r="S32" i="25"/>
  <c r="S55" i="25"/>
  <c r="P2" i="26"/>
  <c r="P39" i="26"/>
  <c r="P6" i="26"/>
  <c r="P15" i="26"/>
  <c r="P25" i="26"/>
  <c r="P29" i="26"/>
  <c r="P42" i="26"/>
  <c r="P49" i="26"/>
  <c r="S5" i="25"/>
  <c r="S14" i="25"/>
  <c r="S34" i="25"/>
  <c r="S41" i="25"/>
  <c r="S49" i="25"/>
  <c r="S57" i="25"/>
  <c r="S21" i="25"/>
  <c r="P7" i="26"/>
  <c r="P17" i="26"/>
  <c r="P35" i="26"/>
  <c r="P58" i="26"/>
  <c r="P63" i="26"/>
  <c r="S7" i="25"/>
  <c r="S16" i="25"/>
  <c r="S26" i="25"/>
  <c r="S36" i="25"/>
  <c r="S42" i="25"/>
  <c r="S59" i="25"/>
  <c r="P20" i="26"/>
  <c r="P30" i="26"/>
  <c r="P37" i="26"/>
  <c r="P52" i="26"/>
  <c r="S9" i="25"/>
  <c r="S19" i="25"/>
  <c r="S39" i="25"/>
  <c r="S45" i="25"/>
  <c r="P11" i="26"/>
  <c r="P54" i="26"/>
  <c r="S63" i="25"/>
  <c r="P8" i="26"/>
  <c r="P18" i="26"/>
  <c r="P51" i="26"/>
  <c r="P59" i="26"/>
  <c r="P65" i="26"/>
  <c r="P69" i="26"/>
  <c r="S18" i="25"/>
  <c r="S28" i="25"/>
  <c r="S38" i="25"/>
  <c r="S43" i="25"/>
  <c r="S51" i="25"/>
  <c r="S61" i="25"/>
  <c r="P10" i="26"/>
  <c r="P26" i="26"/>
  <c r="P43" i="26"/>
  <c r="S29" i="25"/>
  <c r="P22" i="26"/>
  <c r="P67" i="26"/>
  <c r="S30" i="25"/>
  <c r="E10" i="3"/>
  <c r="E11" i="3" s="1"/>
  <c r="P55" i="25" l="1"/>
  <c r="P56" i="25" s="1"/>
  <c r="O55" i="25"/>
  <c r="O56" i="25" s="1"/>
  <c r="N55" i="25"/>
  <c r="N56" i="25" s="1"/>
  <c r="Q55" i="25"/>
  <c r="Q56" i="25" s="1"/>
  <c r="R55" i="25"/>
  <c r="R56" i="25" s="1"/>
  <c r="Q9" i="25"/>
  <c r="Q10" i="25" s="1"/>
  <c r="O9" i="25"/>
  <c r="O10" i="25" s="1"/>
  <c r="P9" i="25"/>
  <c r="P10" i="25" s="1"/>
  <c r="R9" i="25"/>
  <c r="R10" i="25" s="1"/>
  <c r="N9" i="25"/>
  <c r="N10" i="25" s="1"/>
  <c r="M42" i="26"/>
  <c r="L42" i="26"/>
  <c r="O42" i="26"/>
  <c r="K42" i="26"/>
  <c r="N42" i="26"/>
  <c r="N32" i="25"/>
  <c r="O32" i="25"/>
  <c r="R32" i="25"/>
  <c r="P32" i="25"/>
  <c r="Q32" i="25"/>
  <c r="M32" i="26"/>
  <c r="M33" i="26" s="1"/>
  <c r="L32" i="26"/>
  <c r="L33" i="26" s="1"/>
  <c r="K32" i="26"/>
  <c r="K33" i="26" s="1"/>
  <c r="N32" i="26"/>
  <c r="N33" i="26" s="1"/>
  <c r="O32" i="26"/>
  <c r="O33" i="26" s="1"/>
  <c r="L47" i="26"/>
  <c r="L48" i="26" s="1"/>
  <c r="M47" i="26"/>
  <c r="M48" i="26" s="1"/>
  <c r="N47" i="26"/>
  <c r="N48" i="26" s="1"/>
  <c r="K47" i="26"/>
  <c r="K48" i="26" s="1"/>
  <c r="O47" i="26"/>
  <c r="O48" i="26" s="1"/>
  <c r="N2" i="25"/>
  <c r="O2" i="25"/>
  <c r="R2" i="25"/>
  <c r="Q2" i="25"/>
  <c r="P2" i="25"/>
  <c r="M7" i="26"/>
  <c r="K7" i="26"/>
  <c r="O7" i="26"/>
  <c r="N7" i="26"/>
  <c r="L7" i="26"/>
  <c r="M22" i="26"/>
  <c r="M23" i="26" s="1"/>
  <c r="K22" i="26"/>
  <c r="K23" i="26" s="1"/>
  <c r="O22" i="26"/>
  <c r="O23" i="26" s="1"/>
  <c r="L22" i="26"/>
  <c r="L23" i="26" s="1"/>
  <c r="N22" i="26"/>
  <c r="N23" i="26" s="1"/>
  <c r="M29" i="26"/>
  <c r="L29" i="26"/>
  <c r="O29" i="26"/>
  <c r="N29" i="26"/>
  <c r="K29" i="26"/>
  <c r="M27" i="26"/>
  <c r="L27" i="26"/>
  <c r="K27" i="26"/>
  <c r="O27" i="26"/>
  <c r="N27" i="26"/>
  <c r="L34" i="26"/>
  <c r="M34" i="26"/>
  <c r="K34" i="26"/>
  <c r="N34" i="26"/>
  <c r="O34" i="26"/>
  <c r="K61" i="26"/>
  <c r="M61" i="26"/>
  <c r="N61" i="26"/>
  <c r="O61" i="26"/>
  <c r="L61" i="26"/>
  <c r="O30" i="25"/>
  <c r="Q30" i="25"/>
  <c r="P30" i="25"/>
  <c r="N30" i="25"/>
  <c r="R30" i="25"/>
  <c r="O36" i="25"/>
  <c r="O37" i="25" s="1"/>
  <c r="P36" i="25"/>
  <c r="P37" i="25" s="1"/>
  <c r="Q36" i="25"/>
  <c r="Q37" i="25" s="1"/>
  <c r="R36" i="25"/>
  <c r="R37" i="25" s="1"/>
  <c r="N36" i="25"/>
  <c r="N37" i="25" s="1"/>
  <c r="L67" i="26"/>
  <c r="O67" i="26"/>
  <c r="M67" i="26"/>
  <c r="K67" i="26"/>
  <c r="N67" i="26"/>
  <c r="Q26" i="25"/>
  <c r="Q27" i="25" s="1"/>
  <c r="O26" i="25"/>
  <c r="O27" i="25" s="1"/>
  <c r="P26" i="25"/>
  <c r="P27" i="25" s="1"/>
  <c r="R26" i="25"/>
  <c r="R27" i="25" s="1"/>
  <c r="N26" i="25"/>
  <c r="N27" i="25" s="1"/>
  <c r="O57" i="25"/>
  <c r="O58" i="25" s="1"/>
  <c r="Q57" i="25"/>
  <c r="Q58" i="25" s="1"/>
  <c r="N57" i="25"/>
  <c r="N58" i="25" s="1"/>
  <c r="R57" i="25"/>
  <c r="R58" i="25" s="1"/>
  <c r="P57" i="25"/>
  <c r="P58" i="25" s="1"/>
  <c r="O24" i="25"/>
  <c r="P24" i="25"/>
  <c r="Q24" i="25"/>
  <c r="R24" i="25"/>
  <c r="N24" i="25"/>
  <c r="O29" i="25"/>
  <c r="Q29" i="25"/>
  <c r="N29" i="25"/>
  <c r="R29" i="25"/>
  <c r="P29" i="25"/>
  <c r="O28" i="25"/>
  <c r="R28" i="25"/>
  <c r="N28" i="25"/>
  <c r="P28" i="25"/>
  <c r="Q28" i="25"/>
  <c r="N63" i="25"/>
  <c r="N64" i="25" s="1"/>
  <c r="Q63" i="25"/>
  <c r="Q64" i="25" s="1"/>
  <c r="P63" i="25"/>
  <c r="P64" i="25" s="1"/>
  <c r="R63" i="25"/>
  <c r="R64" i="25" s="1"/>
  <c r="O63" i="25"/>
  <c r="O64" i="25" s="1"/>
  <c r="L37" i="26"/>
  <c r="L38" i="26" s="1"/>
  <c r="N37" i="26"/>
  <c r="N38" i="26" s="1"/>
  <c r="K37" i="26"/>
  <c r="K38" i="26" s="1"/>
  <c r="O37" i="26"/>
  <c r="O38" i="26" s="1"/>
  <c r="M37" i="26"/>
  <c r="M38" i="26" s="1"/>
  <c r="O7" i="25"/>
  <c r="O8" i="25" s="1"/>
  <c r="Q7" i="25"/>
  <c r="Q8" i="25" s="1"/>
  <c r="N7" i="25"/>
  <c r="N8" i="25" s="1"/>
  <c r="P7" i="25"/>
  <c r="P8" i="25" s="1"/>
  <c r="R7" i="25"/>
  <c r="R8" i="25" s="1"/>
  <c r="P49" i="25"/>
  <c r="P50" i="25" s="1"/>
  <c r="O49" i="25"/>
  <c r="O50" i="25" s="1"/>
  <c r="Q49" i="25"/>
  <c r="Q50" i="25" s="1"/>
  <c r="R49" i="25"/>
  <c r="R50" i="25" s="1"/>
  <c r="N49" i="25"/>
  <c r="N50" i="25" s="1"/>
  <c r="M25" i="26"/>
  <c r="N25" i="26"/>
  <c r="O25" i="26"/>
  <c r="K25" i="26"/>
  <c r="L25" i="26"/>
  <c r="N4" i="25"/>
  <c r="R4" i="25"/>
  <c r="Q4" i="25"/>
  <c r="P4" i="25"/>
  <c r="O4" i="25"/>
  <c r="P40" i="25"/>
  <c r="Q40" i="25"/>
  <c r="O40" i="25"/>
  <c r="R40" i="25"/>
  <c r="N40" i="25"/>
  <c r="L13" i="26"/>
  <c r="O13" i="26"/>
  <c r="M13" i="26"/>
  <c r="N13" i="26"/>
  <c r="K13" i="26"/>
  <c r="L41" i="26"/>
  <c r="M41" i="26"/>
  <c r="K41" i="26"/>
  <c r="O41" i="26"/>
  <c r="N41" i="26"/>
  <c r="O19" i="25"/>
  <c r="P19" i="25"/>
  <c r="R19" i="25"/>
  <c r="N19" i="25"/>
  <c r="Q19" i="25"/>
  <c r="M45" i="26"/>
  <c r="M46" i="26" s="1"/>
  <c r="N45" i="26"/>
  <c r="N46" i="26" s="1"/>
  <c r="L45" i="26"/>
  <c r="L46" i="26" s="1"/>
  <c r="O45" i="26"/>
  <c r="O46" i="26" s="1"/>
  <c r="K45" i="26"/>
  <c r="K46" i="26" s="1"/>
  <c r="O21" i="25"/>
  <c r="R21" i="25"/>
  <c r="Q21" i="25"/>
  <c r="P21" i="25"/>
  <c r="N21" i="25"/>
  <c r="O16" i="25"/>
  <c r="O17" i="25" s="1"/>
  <c r="P16" i="25"/>
  <c r="P17" i="25" s="1"/>
  <c r="R16" i="25"/>
  <c r="R17" i="25" s="1"/>
  <c r="N16" i="25"/>
  <c r="N17" i="25" s="1"/>
  <c r="Q16" i="25"/>
  <c r="Q17" i="25" s="1"/>
  <c r="M43" i="26"/>
  <c r="L43" i="26"/>
  <c r="N43" i="26"/>
  <c r="O43" i="26"/>
  <c r="K43" i="26"/>
  <c r="N18" i="25"/>
  <c r="N20" i="25" s="1"/>
  <c r="Q18" i="25"/>
  <c r="O18" i="25"/>
  <c r="R18" i="25"/>
  <c r="R20" i="25" s="1"/>
  <c r="P18" i="25"/>
  <c r="N54" i="26"/>
  <c r="N55" i="26" s="1"/>
  <c r="L54" i="26"/>
  <c r="L55" i="26" s="1"/>
  <c r="K54" i="26"/>
  <c r="K55" i="26" s="1"/>
  <c r="M54" i="26"/>
  <c r="M55" i="26" s="1"/>
  <c r="O54" i="26"/>
  <c r="O55" i="26" s="1"/>
  <c r="M30" i="26"/>
  <c r="L30" i="26"/>
  <c r="N30" i="26"/>
  <c r="K30" i="26"/>
  <c r="O30" i="26"/>
  <c r="K63" i="26"/>
  <c r="L63" i="26"/>
  <c r="M63" i="26"/>
  <c r="O63" i="26"/>
  <c r="N63" i="26"/>
  <c r="O41" i="25"/>
  <c r="P41" i="25"/>
  <c r="Q41" i="25"/>
  <c r="N41" i="25"/>
  <c r="R41" i="25"/>
  <c r="N15" i="26"/>
  <c r="N16" i="26" s="1"/>
  <c r="L15" i="26"/>
  <c r="L16" i="26" s="1"/>
  <c r="M15" i="26"/>
  <c r="M16" i="26" s="1"/>
  <c r="K15" i="26"/>
  <c r="K16" i="26" s="1"/>
  <c r="O15" i="26"/>
  <c r="O16" i="26" s="1"/>
  <c r="L62" i="26"/>
  <c r="K62" i="26"/>
  <c r="M62" i="26"/>
  <c r="M64" i="26" s="1"/>
  <c r="O62" i="26"/>
  <c r="N62" i="26"/>
  <c r="P31" i="25"/>
  <c r="O31" i="25"/>
  <c r="R31" i="25"/>
  <c r="N31" i="25"/>
  <c r="Q31" i="25"/>
  <c r="L5" i="26"/>
  <c r="M5" i="26"/>
  <c r="K5" i="26"/>
  <c r="O5" i="26"/>
  <c r="N5" i="26"/>
  <c r="M28" i="26"/>
  <c r="K28" i="26"/>
  <c r="N28" i="26"/>
  <c r="O28" i="26"/>
  <c r="L28" i="26"/>
  <c r="M49" i="26"/>
  <c r="M50" i="26" s="1"/>
  <c r="O49" i="26"/>
  <c r="O50" i="26" s="1"/>
  <c r="N49" i="26"/>
  <c r="N50" i="26" s="1"/>
  <c r="K49" i="26"/>
  <c r="K50" i="26" s="1"/>
  <c r="L49" i="26"/>
  <c r="L50" i="26" s="1"/>
  <c r="Q43" i="25"/>
  <c r="N43" i="25"/>
  <c r="R43" i="25"/>
  <c r="O43" i="25"/>
  <c r="P43" i="25"/>
  <c r="N8" i="26"/>
  <c r="K8" i="26"/>
  <c r="O8" i="26"/>
  <c r="M8" i="26"/>
  <c r="L8" i="26"/>
  <c r="L69" i="26"/>
  <c r="M69" i="26"/>
  <c r="N69" i="26"/>
  <c r="O69" i="26"/>
  <c r="K69" i="26"/>
  <c r="O11" i="26"/>
  <c r="M11" i="26"/>
  <c r="L11" i="26"/>
  <c r="N11" i="26"/>
  <c r="K11" i="26"/>
  <c r="L20" i="26"/>
  <c r="L21" i="26" s="1"/>
  <c r="N20" i="26"/>
  <c r="N21" i="26" s="1"/>
  <c r="K20" i="26"/>
  <c r="K21" i="26" s="1"/>
  <c r="O20" i="26"/>
  <c r="O21" i="26" s="1"/>
  <c r="M20" i="26"/>
  <c r="M21" i="26" s="1"/>
  <c r="M58" i="26"/>
  <c r="N58" i="26"/>
  <c r="K58" i="26"/>
  <c r="L58" i="26"/>
  <c r="O58" i="26"/>
  <c r="P34" i="25"/>
  <c r="P35" i="25" s="1"/>
  <c r="R34" i="25"/>
  <c r="R35" i="25" s="1"/>
  <c r="N34" i="25"/>
  <c r="N35" i="25" s="1"/>
  <c r="O34" i="25"/>
  <c r="O35" i="25" s="1"/>
  <c r="Q34" i="25"/>
  <c r="Q35" i="25" s="1"/>
  <c r="N6" i="26"/>
  <c r="O6" i="26"/>
  <c r="K6" i="26"/>
  <c r="M6" i="26"/>
  <c r="L6" i="26"/>
  <c r="M56" i="26"/>
  <c r="M57" i="26" s="1"/>
  <c r="L56" i="26"/>
  <c r="L57" i="26" s="1"/>
  <c r="O56" i="26"/>
  <c r="O57" i="26" s="1"/>
  <c r="K56" i="26"/>
  <c r="K57" i="26" s="1"/>
  <c r="N56" i="26"/>
  <c r="N57" i="26" s="1"/>
  <c r="N23" i="25"/>
  <c r="Q23" i="25"/>
  <c r="R23" i="25"/>
  <c r="P23" i="25"/>
  <c r="O23" i="25"/>
  <c r="P52" i="25"/>
  <c r="R52" i="25"/>
  <c r="Q52" i="25"/>
  <c r="O52" i="25"/>
  <c r="N52" i="25"/>
  <c r="L24" i="26"/>
  <c r="O24" i="26"/>
  <c r="N24" i="26"/>
  <c r="N31" i="26" s="1"/>
  <c r="M24" i="26"/>
  <c r="K24" i="26"/>
  <c r="O51" i="25"/>
  <c r="Q51" i="25"/>
  <c r="R51" i="25"/>
  <c r="N51" i="25"/>
  <c r="P51" i="25"/>
  <c r="L68" i="26"/>
  <c r="O68" i="26"/>
  <c r="N68" i="26"/>
  <c r="K68" i="26"/>
  <c r="M68" i="26"/>
  <c r="M52" i="26"/>
  <c r="K52" i="26"/>
  <c r="O52" i="26"/>
  <c r="N52" i="26"/>
  <c r="N53" i="26" s="1"/>
  <c r="L52" i="26"/>
  <c r="L10" i="26"/>
  <c r="M10" i="26"/>
  <c r="N10" i="26"/>
  <c r="K10" i="26"/>
  <c r="O10" i="26"/>
  <c r="P45" i="25"/>
  <c r="P46" i="25" s="1"/>
  <c r="R45" i="25"/>
  <c r="R46" i="25" s="1"/>
  <c r="N45" i="25"/>
  <c r="N46" i="25" s="1"/>
  <c r="O45" i="25"/>
  <c r="O46" i="25" s="1"/>
  <c r="Q45" i="25"/>
  <c r="Q46" i="25" s="1"/>
  <c r="P59" i="25"/>
  <c r="P60" i="25" s="1"/>
  <c r="Q59" i="25"/>
  <c r="Q60" i="25" s="1"/>
  <c r="N59" i="25"/>
  <c r="N60" i="25" s="1"/>
  <c r="R59" i="25"/>
  <c r="R60" i="25" s="1"/>
  <c r="O59" i="25"/>
  <c r="O60" i="25" s="1"/>
  <c r="M35" i="26"/>
  <c r="N35" i="26"/>
  <c r="O35" i="26"/>
  <c r="L35" i="26"/>
  <c r="K35" i="26"/>
  <c r="O14" i="25"/>
  <c r="O15" i="25" s="1"/>
  <c r="Q14" i="25"/>
  <c r="Q15" i="25" s="1"/>
  <c r="N14" i="25"/>
  <c r="N15" i="25" s="1"/>
  <c r="R14" i="25"/>
  <c r="R15" i="25" s="1"/>
  <c r="P14" i="25"/>
  <c r="P15" i="25" s="1"/>
  <c r="M39" i="26"/>
  <c r="M40" i="26" s="1"/>
  <c r="O39" i="26"/>
  <c r="O40" i="26" s="1"/>
  <c r="N39" i="26"/>
  <c r="N40" i="26" s="1"/>
  <c r="L39" i="26"/>
  <c r="L40" i="26" s="1"/>
  <c r="K39" i="26"/>
  <c r="K40" i="26" s="1"/>
  <c r="O47" i="25"/>
  <c r="O48" i="25" s="1"/>
  <c r="Q47" i="25"/>
  <c r="Q48" i="25" s="1"/>
  <c r="N47" i="25"/>
  <c r="N48" i="25" s="1"/>
  <c r="R47" i="25"/>
  <c r="R48" i="25" s="1"/>
  <c r="P47" i="25"/>
  <c r="P48" i="25" s="1"/>
  <c r="P3" i="25"/>
  <c r="Q3" i="25"/>
  <c r="R3" i="25"/>
  <c r="O3" i="25"/>
  <c r="N3" i="25"/>
  <c r="Q53" i="25"/>
  <c r="R53" i="25"/>
  <c r="N53" i="25"/>
  <c r="O53" i="25"/>
  <c r="P53" i="25"/>
  <c r="L12" i="26"/>
  <c r="N12" i="26"/>
  <c r="M12" i="26"/>
  <c r="O12" i="26"/>
  <c r="K12" i="26"/>
  <c r="L51" i="26"/>
  <c r="N51" i="26"/>
  <c r="M51" i="26"/>
  <c r="M53" i="26" s="1"/>
  <c r="K51" i="26"/>
  <c r="K53" i="26" s="1"/>
  <c r="O51" i="26"/>
  <c r="O12" i="25"/>
  <c r="P12" i="25"/>
  <c r="R12" i="25"/>
  <c r="N12" i="25"/>
  <c r="Q12" i="25"/>
  <c r="O18" i="26"/>
  <c r="M18" i="26"/>
  <c r="K18" i="26"/>
  <c r="N18" i="26"/>
  <c r="L18" i="26"/>
  <c r="O38" i="25"/>
  <c r="Q38" i="25"/>
  <c r="R38" i="25"/>
  <c r="N38" i="25"/>
  <c r="P38" i="25"/>
  <c r="L26" i="26"/>
  <c r="M26" i="26"/>
  <c r="N26" i="26"/>
  <c r="K26" i="26"/>
  <c r="O26" i="26"/>
  <c r="N65" i="26"/>
  <c r="N66" i="26" s="1"/>
  <c r="L65" i="26"/>
  <c r="L66" i="26" s="1"/>
  <c r="K65" i="26"/>
  <c r="K66" i="26" s="1"/>
  <c r="M65" i="26"/>
  <c r="M66" i="26" s="1"/>
  <c r="O65" i="26"/>
  <c r="O66" i="26" s="1"/>
  <c r="O61" i="25"/>
  <c r="O62" i="25" s="1"/>
  <c r="Q61" i="25"/>
  <c r="Q62" i="25" s="1"/>
  <c r="R61" i="25"/>
  <c r="R62" i="25" s="1"/>
  <c r="N61" i="25"/>
  <c r="N62" i="25" s="1"/>
  <c r="P61" i="25"/>
  <c r="P62" i="25" s="1"/>
  <c r="M59" i="26"/>
  <c r="K59" i="26"/>
  <c r="O59" i="26"/>
  <c r="N59" i="26"/>
  <c r="N60" i="26" s="1"/>
  <c r="L59" i="26"/>
  <c r="L60" i="26" s="1"/>
  <c r="O39" i="25"/>
  <c r="R39" i="25"/>
  <c r="N39" i="25"/>
  <c r="Q39" i="25"/>
  <c r="P39" i="25"/>
  <c r="P42" i="25"/>
  <c r="R42" i="25"/>
  <c r="Q42" i="25"/>
  <c r="O42" i="25"/>
  <c r="N42" i="25"/>
  <c r="L17" i="26"/>
  <c r="N17" i="26"/>
  <c r="K17" i="26"/>
  <c r="K19" i="26" s="1"/>
  <c r="O17" i="26"/>
  <c r="M17" i="26"/>
  <c r="P5" i="25"/>
  <c r="O5" i="25"/>
  <c r="Q5" i="25"/>
  <c r="N5" i="25"/>
  <c r="R5" i="25"/>
  <c r="M2" i="26"/>
  <c r="L2" i="26"/>
  <c r="N2" i="26"/>
  <c r="K2" i="26"/>
  <c r="O2" i="26"/>
  <c r="N11" i="25"/>
  <c r="Q11" i="25"/>
  <c r="Q13" i="25" s="1"/>
  <c r="O11" i="25"/>
  <c r="O13" i="25" s="1"/>
  <c r="R11" i="25"/>
  <c r="R13" i="25" s="1"/>
  <c r="P11" i="25"/>
  <c r="L70" i="26"/>
  <c r="O70" i="26"/>
  <c r="K70" i="26"/>
  <c r="M70" i="26"/>
  <c r="N70" i="26"/>
  <c r="O22" i="25"/>
  <c r="Q22" i="25"/>
  <c r="Q25" i="25" s="1"/>
  <c r="P22" i="25"/>
  <c r="N22" i="25"/>
  <c r="R22" i="25"/>
  <c r="K4" i="26"/>
  <c r="K9" i="26" s="1"/>
  <c r="N4" i="26"/>
  <c r="L4" i="26"/>
  <c r="O4" i="26"/>
  <c r="M4" i="26"/>
  <c r="M9" i="26" s="1"/>
  <c r="K41" i="24"/>
  <c r="O53" i="26" l="1"/>
  <c r="O25" i="25"/>
  <c r="M60" i="26"/>
  <c r="O33" i="25"/>
  <c r="P54" i="25"/>
  <c r="N71" i="26"/>
  <c r="O9" i="26"/>
  <c r="K71" i="26"/>
  <c r="N64" i="26"/>
  <c r="O14" i="26"/>
  <c r="P33" i="25"/>
  <c r="N13" i="25"/>
  <c r="K14" i="26"/>
  <c r="R54" i="25"/>
  <c r="P13" i="25"/>
  <c r="Q20" i="25"/>
  <c r="L9" i="26"/>
  <c r="N44" i="25"/>
  <c r="N54" i="25"/>
  <c r="L31" i="26"/>
  <c r="N44" i="26"/>
  <c r="R33" i="25"/>
  <c r="M71" i="26"/>
  <c r="M3" i="26"/>
  <c r="N6" i="25"/>
  <c r="N25" i="25"/>
  <c r="O44" i="26"/>
  <c r="O71" i="26"/>
  <c r="K64" i="26"/>
  <c r="N9" i="26"/>
  <c r="R44" i="25"/>
  <c r="N14" i="26"/>
  <c r="Q54" i="25"/>
  <c r="O54" i="25"/>
  <c r="O60" i="26"/>
  <c r="P20" i="25"/>
  <c r="P25" i="25"/>
  <c r="K44" i="26"/>
  <c r="L71" i="26"/>
  <c r="O36" i="26"/>
  <c r="O6" i="25"/>
  <c r="O3" i="26"/>
  <c r="Q44" i="25"/>
  <c r="L36" i="26"/>
  <c r="K3" i="26"/>
  <c r="M14" i="26"/>
  <c r="P44" i="25"/>
  <c r="M44" i="26"/>
  <c r="N36" i="26"/>
  <c r="P6" i="25"/>
  <c r="L14" i="26"/>
  <c r="O31" i="26"/>
  <c r="N3" i="26"/>
  <c r="M19" i="26"/>
  <c r="L19" i="26"/>
  <c r="K31" i="26"/>
  <c r="K60" i="26"/>
  <c r="O44" i="25"/>
  <c r="O20" i="25"/>
  <c r="R25" i="25"/>
  <c r="R65" i="25" s="1"/>
  <c r="R66" i="25" s="1"/>
  <c r="L44" i="26"/>
  <c r="K36" i="26"/>
  <c r="Q6" i="25"/>
  <c r="N33" i="25"/>
  <c r="N65" i="25" s="1"/>
  <c r="N66" i="25" s="1"/>
  <c r="L3" i="26"/>
  <c r="O19" i="26"/>
  <c r="N19" i="26"/>
  <c r="L53" i="26"/>
  <c r="M31" i="26"/>
  <c r="O64" i="26"/>
  <c r="Q33" i="25"/>
  <c r="Q65" i="25" s="1"/>
  <c r="Q66" i="25" s="1"/>
  <c r="L64" i="26"/>
  <c r="M36" i="26"/>
  <c r="R6" i="25"/>
  <c r="K2" i="24"/>
  <c r="K2" i="23"/>
  <c r="M2" i="22"/>
  <c r="L72" i="26" l="1"/>
  <c r="L73" i="26"/>
  <c r="K72" i="26"/>
  <c r="K73" i="26" s="1"/>
  <c r="P65" i="25"/>
  <c r="P66" i="25" s="1"/>
  <c r="N72" i="26"/>
  <c r="N73" i="26" s="1"/>
  <c r="O72" i="26"/>
  <c r="O73" i="26" s="1"/>
  <c r="O65" i="25"/>
  <c r="O66" i="25" s="1"/>
  <c r="M72" i="26"/>
  <c r="M73" i="26" s="1"/>
  <c r="E128" i="18"/>
  <c r="C128" i="18"/>
  <c r="B127" i="18"/>
  <c r="D127" i="18" l="1"/>
  <c r="D128" i="18" s="1"/>
  <c r="H41" i="17" l="1"/>
  <c r="I41" i="17"/>
  <c r="G41" i="17"/>
  <c r="B190" i="12" l="1"/>
  <c r="C190" i="12"/>
  <c r="D190" i="12"/>
  <c r="D46" i="12"/>
  <c r="E46" i="12" s="1"/>
  <c r="F46" i="12" s="1"/>
  <c r="D41" i="12"/>
  <c r="E41" i="12" s="1"/>
  <c r="F41" i="12" s="1"/>
  <c r="C27" i="12"/>
  <c r="B27" i="12"/>
  <c r="E190" i="12" l="1"/>
  <c r="B47" i="12"/>
  <c r="B42" i="12"/>
  <c r="I50" i="17" l="1"/>
  <c r="I37" i="17"/>
  <c r="I15" i="17"/>
  <c r="I43" i="17" s="1"/>
  <c r="H37" i="17"/>
  <c r="G37" i="17"/>
  <c r="H50" i="17"/>
  <c r="G50" i="17"/>
  <c r="H15" i="17"/>
  <c r="H43" i="17" s="1"/>
  <c r="G15" i="17"/>
  <c r="F49" i="12"/>
  <c r="F44" i="12"/>
  <c r="C15" i="12"/>
  <c r="B15" i="12"/>
  <c r="E49" i="12"/>
  <c r="E44" i="12"/>
  <c r="B188" i="12"/>
  <c r="D198" i="12"/>
  <c r="E197" i="12"/>
  <c r="E198" i="12" s="1"/>
  <c r="C198" i="12"/>
  <c r="E203" i="12"/>
  <c r="E204" i="12" s="1"/>
  <c r="D204" i="12"/>
  <c r="C204" i="12"/>
  <c r="D49" i="12"/>
  <c r="D44" i="12"/>
  <c r="E186" i="12"/>
  <c r="E185" i="12"/>
  <c r="C97" i="12"/>
  <c r="B97" i="12"/>
  <c r="C90" i="12"/>
  <c r="B90" i="12"/>
  <c r="E9" i="11"/>
  <c r="D9" i="11"/>
  <c r="E14" i="11"/>
  <c r="D14" i="11"/>
  <c r="E28" i="11"/>
  <c r="D28" i="11"/>
  <c r="E183" i="12"/>
  <c r="A183" i="12"/>
  <c r="E21" i="11"/>
  <c r="D21" i="11"/>
  <c r="C68" i="12"/>
  <c r="B68" i="12"/>
  <c r="C8" i="12"/>
  <c r="B8" i="12"/>
  <c r="B2" i="11"/>
  <c r="B77" i="12"/>
  <c r="C77" i="12"/>
  <c r="B174" i="12"/>
  <c r="B176" i="12" s="1"/>
  <c r="C174" i="12"/>
  <c r="C176" i="12" s="1"/>
  <c r="E184" i="12"/>
  <c r="E30" i="11" l="1"/>
  <c r="D30" i="11"/>
  <c r="G43" i="17"/>
  <c r="B187" i="12" s="1"/>
  <c r="B189" i="12" s="1"/>
  <c r="B17" i="12"/>
  <c r="D16" i="11"/>
  <c r="C17" i="12"/>
  <c r="B48" i="12"/>
  <c r="B43" i="12"/>
  <c r="B44" i="12" s="1"/>
  <c r="C49" i="12"/>
  <c r="C44" i="12"/>
  <c r="E16" i="11"/>
  <c r="B49" i="12"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tc={B423FB8A-9BC0-4FF2-992D-EEFF9F0C4885}</author>
    <author>tc={FA3D20F8-7605-437F-8E1A-E5014D30FB42}</author>
  </authors>
  <commentList>
    <comment ref="A127" authorId="0" shapeId="0" xr:uid="{B423FB8A-9BC0-4FF2-992D-EEFF9F0C4885}">
      <text>
        <t>[Kommentartråd]
Din versjon av Excel lar deg lese denne kommentartråden. Eventuelle endringer i den vil imidlertid bli fjernet hvis filen åpnes i en nyere versjon av Excel. Finn ut mer: https://go.microsoft.com/fwlink/?linkid=870924
Kommentar:
    @Mona Kokkin Juleaksjon er ført mot tilskudd RK i regnskapet. Trukket ut av tilskudd (3330+3331) her i denne noten og skilt ut på egen linje.</t>
      </text>
    </comment>
    <comment ref="A138" authorId="1" shapeId="0" xr:uid="{FA3D20F8-7605-437F-8E1A-E5014D30FB42}">
      <text>
        <t>[Kommentartråd]
Din versjon av Excel lar deg lese denne kommentartråden. Eventuelle endringer i den vil imidlertid bli fjernet hvis filen åpnes i en nyere versjon av Excel. Finn ut mer: https://go.microsoft.com/fwlink/?linkid=870924
Kommentar:
    Viderefakturert fra RK - konti som slutter på *99</t>
      </text>
    </comment>
  </commentList>
</comments>
</file>

<file path=xl/sharedStrings.xml><?xml version="1.0" encoding="utf-8"?>
<sst xmlns="http://schemas.openxmlformats.org/spreadsheetml/2006/main" count="28525" uniqueCount="2445">
  <si>
    <t>Note</t>
  </si>
  <si>
    <t>Sum adm.kostnader</t>
  </si>
  <si>
    <t>Administrasjonsprosent</t>
  </si>
  <si>
    <t>Kostnader til formålet</t>
  </si>
  <si>
    <t>Formålsprosent</t>
  </si>
  <si>
    <t>Antall årsverk - fast ansatte</t>
  </si>
  <si>
    <t>Antall årsverk - midlertidig ansatte</t>
  </si>
  <si>
    <t>Inventar</t>
  </si>
  <si>
    <t>Totalt varige driftsmidler</t>
  </si>
  <si>
    <t>Tilgang i året</t>
  </si>
  <si>
    <t>Avgang i året</t>
  </si>
  <si>
    <t>Årets ordinære avskrivninger</t>
  </si>
  <si>
    <t>Akkumulerte avskrivninger avgang</t>
  </si>
  <si>
    <t>Kundefordringer</t>
  </si>
  <si>
    <t>Forskuddsbetalte kostnader</t>
  </si>
  <si>
    <t>Kontanter og bankinnskudd</t>
  </si>
  <si>
    <t>Av dette er følgende bundet:</t>
  </si>
  <si>
    <t>Regnskapsprinsipper</t>
  </si>
  <si>
    <r>
      <t>Klassifisering av inntekter</t>
    </r>
    <r>
      <rPr>
        <sz val="10"/>
        <rFont val="Arial"/>
        <family val="2"/>
      </rPr>
      <t xml:space="preserve">
Innsamlede midler og gaver inntektsføres på mottakstidspunktet. Offentlige tilskudd som det knytter seg betingelser til inntektsføres i takt med forbruk av kostnader knyttet til den støttede aktivitet. Ikke inntektsførte tilskudd regnskapsføres i balansen som en forpliktelse under Ubrukte statsmidler. Verdien av tingsgaver måles til virkelig verdi på mottakstidspunktet.</t>
    </r>
  </si>
  <si>
    <r>
      <t>Klassifisering av kostnader</t>
    </r>
    <r>
      <rPr>
        <sz val="10"/>
        <rFont val="Arial"/>
        <family val="2"/>
      </rPr>
      <t xml:space="preserve">
I aktivitetsregnskapet klassifiseres kostnader i tre hovedgrupper: kostnader til anskaffelse av midler, kostnader til formålet og administrasjonskostnader.</t>
    </r>
  </si>
  <si>
    <r>
      <t>Klassifisering av eiendeler og gjeld</t>
    </r>
    <r>
      <rPr>
        <sz val="10"/>
        <rFont val="Arial"/>
        <family val="2"/>
      </rPr>
      <t xml:space="preserve">
Omløpsmidler og kortsiktig gjeld omfatter poster som forfaller til betaling innen ett år etter balansedagen, samt poster som er knyttet til varekretsløpet. Øvrige poster er klassifisert som anleggsmidler eller langsiktig gjeld. Omløpsmidler vurderes til laveste anskaffelseskost og virkelig verdi. Kortsiktig gjeld balanseføres til nominelt beløp på etableringstidspunktet. Anleggsmidler vurderes til anskaffelseskost, men nedskrives til virkelig verdi dersom verdifallet ikke forventes å være forbigående.</t>
    </r>
  </si>
  <si>
    <r>
      <t>Vurdering av fordringer</t>
    </r>
    <r>
      <rPr>
        <sz val="10"/>
        <rFont val="Arial"/>
        <family val="2"/>
      </rPr>
      <t xml:space="preserve">
Kundefordringer og andre fordringer er ført opp i balansen etter fradrag for avsetning til dekning av påregnelig tap.</t>
    </r>
  </si>
  <si>
    <r>
      <t>Vurdering av driftsmidler</t>
    </r>
    <r>
      <rPr>
        <sz val="10"/>
        <rFont val="Arial"/>
        <family val="2"/>
      </rPr>
      <t xml:space="preserve">
Varige driftsmidler er i balansen oppført til anskaffelseskost fratrukket ordinære bedriftsøkonomiske avskrivninger. Ordinære avskrivninger er beregnet lineært over driftsmidlenes økonomiske levetid av kostverdier.</t>
    </r>
  </si>
  <si>
    <t>Nestleder</t>
  </si>
  <si>
    <t>Styremedlem</t>
  </si>
  <si>
    <t>Note 1 Spesifikasjon av tilskudd</t>
  </si>
  <si>
    <t>Statstilskudd</t>
  </si>
  <si>
    <t>Tilskudd fra Norges Røde Kors</t>
  </si>
  <si>
    <t>Fylkeskommunale tilskudd</t>
  </si>
  <si>
    <t>Kommunale tilskudd</t>
  </si>
  <si>
    <t>Tilskudd fra fond lokal humanitær aktivitet</t>
  </si>
  <si>
    <t>Varekjøp</t>
  </si>
  <si>
    <t>Personalkostnader</t>
  </si>
  <si>
    <t>Andre driftskostnader</t>
  </si>
  <si>
    <t>Tilskudd</t>
  </si>
  <si>
    <t>Avskrivninger</t>
  </si>
  <si>
    <t>Delkredere</t>
  </si>
  <si>
    <t>Andre fordringer</t>
  </si>
  <si>
    <t>Sum bundne midler</t>
  </si>
  <si>
    <t>Likvide midler til disposisjon</t>
  </si>
  <si>
    <t>Forklaringer til hver note (kommer ikke med på utskrift):</t>
  </si>
  <si>
    <t>Tillegg/reduksjon av formålskapital</t>
  </si>
  <si>
    <t>Sum tillegg/reduksjon av formålskapital</t>
  </si>
  <si>
    <t>SUM FORMÅLSKAPITAL OG GJELD</t>
  </si>
  <si>
    <t>Annen formåls-kapital</t>
  </si>
  <si>
    <t>Total formåls-kapital</t>
  </si>
  <si>
    <t>* This sheet is manipulated by the 'Options...' dialog and should not be changed by hand</t>
  </si>
  <si>
    <t>*</t>
  </si>
  <si>
    <t>Control Worksheet (NB any row with a '*' as the first character in column A is ignored)</t>
  </si>
  <si>
    <t>Global Parameters (setdefault will be used unless parameter of same name is passed in from Agresso)</t>
  </si>
  <si>
    <t>Parameter</t>
  </si>
  <si>
    <t>Value</t>
  </si>
  <si>
    <t>setdefault</t>
  </si>
  <si>
    <t>client</t>
  </si>
  <si>
    <t>setnum allows use of arithmetic expressions on parameters</t>
  </si>
  <si>
    <t>year</t>
  </si>
  <si>
    <t>pyear</t>
  </si>
  <si>
    <t>&lt;year&gt; * 100</t>
  </si>
  <si>
    <t>period12</t>
  </si>
  <si>
    <t>setnum</t>
  </si>
  <si>
    <t>Totalt</t>
  </si>
  <si>
    <t>Årets aktivitetsresultat</t>
  </si>
  <si>
    <t/>
  </si>
  <si>
    <t>Sum forbrukte midler</t>
  </si>
  <si>
    <t>&lt;year&gt; -1</t>
  </si>
  <si>
    <t>setperiod</t>
  </si>
  <si>
    <t>Sum</t>
  </si>
  <si>
    <t>Tomter, bygninger og annen fast eiendom</t>
  </si>
  <si>
    <t>Transportmidler, inventar og maskiner</t>
  </si>
  <si>
    <t xml:space="preserve">Sum anleggsmidler  </t>
  </si>
  <si>
    <t>Varer</t>
  </si>
  <si>
    <t>Fordringer</t>
  </si>
  <si>
    <t>Bankinnskudd, kontanter og lignende</t>
  </si>
  <si>
    <t>Sum omløpsmidler</t>
  </si>
  <si>
    <t>SUM EIENDELER</t>
  </si>
  <si>
    <t>Sum langsiktig gjeld</t>
  </si>
  <si>
    <t xml:space="preserve"> </t>
  </si>
  <si>
    <t>Leverandørgjeld</t>
  </si>
  <si>
    <t>Skyldige offentlige avgifter</t>
  </si>
  <si>
    <t xml:space="preserve">Annen kortsiktig gjeld </t>
  </si>
  <si>
    <t>Sum kortsiktig gjeld</t>
  </si>
  <si>
    <t>&lt;pyear&gt; * 100</t>
  </si>
  <si>
    <t>Informasjon om årsrapportmalen</t>
  </si>
  <si>
    <t>Opptjente inntekter fra operasjonelle aktiviteter fordelt på:</t>
  </si>
  <si>
    <t>Forbrukte midler</t>
  </si>
  <si>
    <t>Administrasjonskostnader</t>
  </si>
  <si>
    <t>Kostnader til organisasjonens formål fordelt på:</t>
  </si>
  <si>
    <t>- kostnader til aktiviteter som oppfyller formålet</t>
  </si>
  <si>
    <t>Sum kostnader til aktiviteter som oppfyller formålet</t>
  </si>
  <si>
    <t>Anskaffede midler</t>
  </si>
  <si>
    <t>Sum anskaffede midler</t>
  </si>
  <si>
    <t>Formålskapital med eksternt pålagte restriksjoner</t>
  </si>
  <si>
    <t>Formålskapital med selvpålagte restriksjoner</t>
  </si>
  <si>
    <t>Annen formålskapital</t>
  </si>
  <si>
    <t>Avsetninger for forpliktelser</t>
  </si>
  <si>
    <t>Formåls-kapital med eksternt pålagte restriksjoner</t>
  </si>
  <si>
    <t>Formåls-kapital med selvpålagte restriksjoner</t>
  </si>
  <si>
    <t>Tilførsel av kapital</t>
  </si>
  <si>
    <t>Bruk av kapital</t>
  </si>
  <si>
    <t>Sum formålskapital</t>
  </si>
  <si>
    <t>nyear</t>
  </si>
  <si>
    <t>&lt;year&gt; +1</t>
  </si>
  <si>
    <t>Sum andre tilskudd</t>
  </si>
  <si>
    <t>Sum offentlige tilskudd</t>
  </si>
  <si>
    <t>Totale tilskudd</t>
  </si>
  <si>
    <t>Andre offentlige tilskudd</t>
  </si>
  <si>
    <t>Finanskostnader</t>
  </si>
  <si>
    <t>Sum kostnader</t>
  </si>
  <si>
    <t>Endring</t>
  </si>
  <si>
    <t>Formålskapital med eksterne restriksjoner</t>
  </si>
  <si>
    <t>Sum formålskapital med eksterne restriksjoner</t>
  </si>
  <si>
    <t>Sum formålskapital med selvpålagte restriksjoner</t>
  </si>
  <si>
    <t>Finansielle anleggsmidler</t>
  </si>
  <si>
    <t>Ytelser til styret</t>
  </si>
  <si>
    <t>Lønn og honorar</t>
  </si>
  <si>
    <t>Andre godtgjørelser</t>
  </si>
  <si>
    <t>Sum ytelser til styret</t>
  </si>
  <si>
    <t>Ytelser til revisor</t>
  </si>
  <si>
    <t>Andre tjenester</t>
  </si>
  <si>
    <t>Totalt til disponering:</t>
  </si>
  <si>
    <t>Kommentar til endring i administrasjons- og formålsprosent:</t>
  </si>
  <si>
    <r>
      <t>Formålskapitalbevegelser</t>
    </r>
    <r>
      <rPr>
        <sz val="10"/>
        <rFont val="Arial"/>
        <family val="2"/>
      </rPr>
      <t xml:space="preserve">
Midler som organisasjonen har øremerket fra egne midler er oppført under Formålskapital med selvpålagte restriksjoner.</t>
    </r>
  </si>
  <si>
    <t xml:space="preserve"> Årets aktivitetsresultat</t>
  </si>
  <si>
    <t>A. Disponert andel av årets aktivitetsresultat</t>
  </si>
  <si>
    <t>B. Udisponert andel av årets aktivitetsresultat</t>
  </si>
  <si>
    <t>Tjenester fra Norges Røde Kors</t>
  </si>
  <si>
    <r>
      <t>Lønnskostnader</t>
    </r>
    <r>
      <rPr>
        <sz val="10"/>
        <rFont val="Arial"/>
        <family val="2"/>
      </rPr>
      <t xml:space="preserve">
Norges Røde Kors er arbeidsgiver for alle ansatte på distriktskontoret. Første uke i hver måned faktureres distriktskontoret for lønn (inkludert feriepenger, arbeidsgiveravgift og pensjon), reise og utlegg for sine ansatte for foregående måned. Feriepenger, arbeidsgiveravgift og pensjon avsettes og gjøres opp hos Norges Røde Kors. Fakturering skjer uten merverdiavgift grunnet unntak for ideelle organisasjoner på tjenester internt i organisasjonen.</t>
    </r>
  </si>
  <si>
    <t>Konferer punktet "Lønnskostnader" under Regnskapsprinsipper.</t>
  </si>
  <si>
    <t>Sum ytelser til revisor (inkl. mva.)</t>
  </si>
  <si>
    <t>Ordinær revisjon</t>
  </si>
  <si>
    <t>Særattestasjoner</t>
  </si>
  <si>
    <t>Rådgivning</t>
  </si>
  <si>
    <t>Tilskudd fra andre Røde Kors-ledd</t>
  </si>
  <si>
    <t>Pro bono-tjenester</t>
  </si>
  <si>
    <t>Videreformidlet momskompensasjon</t>
  </si>
  <si>
    <t>Fra Norges Røde Kors</t>
  </si>
  <si>
    <t>Til Norges Røde Kors</t>
  </si>
  <si>
    <t>Fra lokalforeninger</t>
  </si>
  <si>
    <t>Deltakeravgift</t>
  </si>
  <si>
    <t>Til lokalforeninger</t>
  </si>
  <si>
    <t>Lønnskostnader</t>
  </si>
  <si>
    <t>Til andre nærstående parter</t>
  </si>
  <si>
    <t>&lt;client&gt;</t>
  </si>
  <si>
    <r>
      <t xml:space="preserve">Beregningsmåten for administrasjonsprosent ble endret i 2013, slik at kostnader knyttet til distriktsstyret og distriktets årsmøte nå inngår i administrasjonsprosenten.
Her </t>
    </r>
    <r>
      <rPr>
        <sz val="10"/>
        <color indexed="10"/>
        <rFont val="Arial"/>
        <family val="2"/>
      </rPr>
      <t xml:space="preserve">fylles det inn </t>
    </r>
    <r>
      <rPr>
        <sz val="10"/>
        <rFont val="Arial"/>
        <family val="2"/>
      </rPr>
      <t>kommentarer til endringene</t>
    </r>
  </si>
  <si>
    <t>Daglig leder</t>
  </si>
  <si>
    <t>Innsamlede midler flyktninger</t>
  </si>
  <si>
    <t>Note 2 Spesifikasjon av inntekter fra aktiviteter som oppfyller organisasjonens formål</t>
  </si>
  <si>
    <t>Salgsinntekter</t>
  </si>
  <si>
    <t>Inntekter fra distriktet</t>
  </si>
  <si>
    <t>Andre driftsrelaterte inntekter</t>
  </si>
  <si>
    <t>Note 3 Fordeling av felleskostnader</t>
  </si>
  <si>
    <t>I følge regnskapsstandard for ideelle organisasjoner er administrasjon de aktivitetene som gjøres for å drive organisasjonen, og de kostnader som ikke kan henføres til bestemte aktiviteter. Dette er kostnader som overordnet ledelse, revisor- og advokathonorar og utarbeidelse av offentlige regnskaper. Fordelingen av felleskostnader er beskrevet i note 3. Administrasjon har sin andel av fordelte felleskostnader.</t>
  </si>
  <si>
    <t>Konto</t>
  </si>
  <si>
    <t>Kontonavn</t>
  </si>
  <si>
    <t>Bevegelse</t>
  </si>
  <si>
    <t>period</t>
  </si>
  <si>
    <t>&lt;period&gt;\100</t>
  </si>
  <si>
    <t>period0</t>
  </si>
  <si>
    <t>period1</t>
  </si>
  <si>
    <t>&lt;period0&gt;+1</t>
  </si>
  <si>
    <t>&lt;period0&gt;+12</t>
  </si>
  <si>
    <t>period13</t>
  </si>
  <si>
    <t>&lt;period0&gt;+13</t>
  </si>
  <si>
    <t>pperiod0</t>
  </si>
  <si>
    <t>pperiod1</t>
  </si>
  <si>
    <t>pperiod12</t>
  </si>
  <si>
    <t>pperiod13</t>
  </si>
  <si>
    <t>&lt;pperiod0&gt;+1</t>
  </si>
  <si>
    <t>&lt;pperiod0&gt;+12</t>
  </si>
  <si>
    <t>&lt;pperiod0&gt;+13</t>
  </si>
  <si>
    <t>SUM</t>
  </si>
  <si>
    <t>sheet</t>
  </si>
  <si>
    <t>Info</t>
  </si>
  <si>
    <t>Regnskap</t>
  </si>
  <si>
    <t>Balanse</t>
  </si>
  <si>
    <t>Prinsipper</t>
  </si>
  <si>
    <t>Noter</t>
  </si>
  <si>
    <t>Råbalanse</t>
  </si>
  <si>
    <t>Kontoplan</t>
  </si>
  <si>
    <t>ANSKAFFEDE MIDLER</t>
  </si>
  <si>
    <t>FORBRUKTE MIDLER</t>
  </si>
  <si>
    <t>AKTIVITETSRESULTAT</t>
  </si>
  <si>
    <t>TILLEGG/REDUKSJON FORMÅLSKAPITAL</t>
  </si>
  <si>
    <t>Tema og aktivitet</t>
  </si>
  <si>
    <t>Budsjett</t>
  </si>
  <si>
    <t>Avvik</t>
  </si>
  <si>
    <t>Prognose</t>
  </si>
  <si>
    <t>hiå</t>
  </si>
  <si>
    <t>TOTALT</t>
  </si>
  <si>
    <t>Res. Pr Aktivitet</t>
  </si>
  <si>
    <t>setprompt</t>
  </si>
  <si>
    <t>&lt;period&gt;</t>
  </si>
  <si>
    <t>Periode</t>
  </si>
  <si>
    <t>Bilagsnr</t>
  </si>
  <si>
    <t>BA</t>
  </si>
  <si>
    <t>Bilagsdato</t>
  </si>
  <si>
    <t>Konto(T)</t>
  </si>
  <si>
    <t>Koststed</t>
  </si>
  <si>
    <t>Aktivitet</t>
  </si>
  <si>
    <t>AV</t>
  </si>
  <si>
    <t>Tekst</t>
  </si>
  <si>
    <t>Beløp</t>
  </si>
  <si>
    <t>Sum ved bruk av filtrerknapper:</t>
  </si>
  <si>
    <t>Spesifisert HB</t>
  </si>
  <si>
    <t>D00236</t>
  </si>
  <si>
    <t>Tilskudd konto 8700-8799</t>
  </si>
  <si>
    <t>Kundenr</t>
  </si>
  <si>
    <t>Kundenr(T)</t>
  </si>
  <si>
    <t>Fakturanr</t>
  </si>
  <si>
    <t>Fakt.dato</t>
  </si>
  <si>
    <t>Forfalls-dato</t>
  </si>
  <si>
    <t>Bokførings-periode</t>
  </si>
  <si>
    <t>Betalt dato</t>
  </si>
  <si>
    <t>Betalt periode</t>
  </si>
  <si>
    <t>Tilgode</t>
  </si>
  <si>
    <t>Sum totalt</t>
  </si>
  <si>
    <t>Lev.nr</t>
  </si>
  <si>
    <t>Lev.nr(T)</t>
  </si>
  <si>
    <t>Forfall</t>
  </si>
  <si>
    <t>Betalings-periode</t>
  </si>
  <si>
    <t>Sum alle leverandører</t>
  </si>
  <si>
    <t>Saldospes kunder</t>
  </si>
  <si>
    <t>Saldospes leverandører</t>
  </si>
  <si>
    <t>Forfalt</t>
  </si>
  <si>
    <t>1-7 dager</t>
  </si>
  <si>
    <t>8-21 dager</t>
  </si>
  <si>
    <t>22-42 dager</t>
  </si>
  <si>
    <t>Over 43 dager</t>
  </si>
  <si>
    <t>Info fyller automatisk inn verdier etter at periode i celle C7 er fylt inn.</t>
  </si>
  <si>
    <t>Mnd slutt</t>
  </si>
  <si>
    <t>01</t>
  </si>
  <si>
    <t>31.01</t>
  </si>
  <si>
    <t>02</t>
  </si>
  <si>
    <t>28.02</t>
  </si>
  <si>
    <t>03</t>
  </si>
  <si>
    <t>31.03</t>
  </si>
  <si>
    <t>04</t>
  </si>
  <si>
    <t>30.04</t>
  </si>
  <si>
    <t>05</t>
  </si>
  <si>
    <t>31.05</t>
  </si>
  <si>
    <t>06</t>
  </si>
  <si>
    <t>30.06</t>
  </si>
  <si>
    <t>07</t>
  </si>
  <si>
    <t>31.07</t>
  </si>
  <si>
    <t>08</t>
  </si>
  <si>
    <t>31.08</t>
  </si>
  <si>
    <t>09</t>
  </si>
  <si>
    <t>30.09</t>
  </si>
  <si>
    <t>10</t>
  </si>
  <si>
    <t>31.10</t>
  </si>
  <si>
    <t>11</t>
  </si>
  <si>
    <t>30.11</t>
  </si>
  <si>
    <t>12</t>
  </si>
  <si>
    <t>31.12</t>
  </si>
  <si>
    <t>FORFALT</t>
  </si>
  <si>
    <t>Res.nr.</t>
  </si>
  <si>
    <t>Reskontro (T)</t>
  </si>
  <si>
    <t>set</t>
  </si>
  <si>
    <t>inntekt</t>
  </si>
  <si>
    <t>3000-3999;8000-8099</t>
  </si>
  <si>
    <t>kostnad</t>
  </si>
  <si>
    <t>4000-7999;8100-8899</t>
  </si>
  <si>
    <t>EK</t>
  </si>
  <si>
    <t>8900-8999</t>
  </si>
  <si>
    <t>resultat</t>
  </si>
  <si>
    <t>3000-8899</t>
  </si>
  <si>
    <t>Buskerud Røde Kors</t>
  </si>
  <si>
    <t>Aktivitetsregnskap for 2020</t>
  </si>
  <si>
    <t>Regnskap 2020</t>
  </si>
  <si>
    <t>Regnskap 2019</t>
  </si>
  <si>
    <t>Budsjett 2020</t>
  </si>
  <si>
    <t>Medlemsinntekter</t>
  </si>
  <si>
    <t>Offentlige tilskudd</t>
  </si>
  <si>
    <t>Andre tilskudd</t>
  </si>
  <si>
    <t>Innsamlede midler og gaver</t>
  </si>
  <si>
    <t>- aktiviteter som oppfyller organisasjonens formål</t>
  </si>
  <si>
    <t>Finans- og investeringsinntekter</t>
  </si>
  <si>
    <t>Kostnader til anskaffelse av midler</t>
  </si>
  <si>
    <t>- tilskudd, bevilgn. mv. til oppf. av org. formål</t>
  </si>
  <si>
    <t>2.1 Forebygger og responderer for å redde liv</t>
  </si>
  <si>
    <t>2.1.1 Beredskap</t>
  </si>
  <si>
    <t>2.1.2 Hjelpekorps og redning</t>
  </si>
  <si>
    <t>2.2 Bidrar til å beskytte menneskers helse og livsgrunnlag</t>
  </si>
  <si>
    <t>2.2.1 Barn, unge, oppvekst</t>
  </si>
  <si>
    <t>2.3 Jobbe for sosial inkludering og mangfold</t>
  </si>
  <si>
    <t>2.3.1 Sosial inkludering</t>
  </si>
  <si>
    <t>2.3.2 Migrasjon og flerkultur</t>
  </si>
  <si>
    <t>3.1 Bygger og utvikler sterke og behovsrettede RK-foreninger</t>
  </si>
  <si>
    <t>3.1.1 Organisasjonsutvikling</t>
  </si>
  <si>
    <t>3.1.2 Distriktssamarbeid internasjonalt</t>
  </si>
  <si>
    <t>3.3 Utvikler en effektiv og bærekraftig organisasjon</t>
  </si>
  <si>
    <t>3.3.1 Organisasjon</t>
  </si>
  <si>
    <t>3.3.3 Inntektsgivende arbeid</t>
  </si>
  <si>
    <t>Balanse pr. 31.12.2020</t>
  </si>
  <si>
    <t>Balanse pr. 31.12.2019</t>
  </si>
  <si>
    <t>Styrets godkjenning av årsregnskapet 2020</t>
  </si>
  <si>
    <t>Årsregnskapet for Buskerud Røde Kors er satt opp i samsvar med NRS(F) God regnskapsskikk for ideelle organisasjoner.</t>
  </si>
  <si>
    <t>RESULTATLISTE TEMA OG AKTIVITET   Buskerud Røde Kors</t>
  </si>
  <si>
    <t>akkumulert pr. 202013</t>
  </si>
  <si>
    <t>3398</t>
  </si>
  <si>
    <t>PRO-BONO fra NRKors; Administrative tjenester</t>
  </si>
  <si>
    <t>5090</t>
  </si>
  <si>
    <t>Viderefakturert lønn</t>
  </si>
  <si>
    <t>5999</t>
  </si>
  <si>
    <t>Viderefakturert andre Personalkostn fra RK</t>
  </si>
  <si>
    <t>6301</t>
  </si>
  <si>
    <t>Leie lokaler eksternt</t>
  </si>
  <si>
    <t>6395</t>
  </si>
  <si>
    <t>Fordeling felleskostnader</t>
  </si>
  <si>
    <t>6545</t>
  </si>
  <si>
    <t>Sambandsutstyr</t>
  </si>
  <si>
    <t>6560</t>
  </si>
  <si>
    <t>Forbruksmateriell</t>
  </si>
  <si>
    <t>6760</t>
  </si>
  <si>
    <t>Honorarer, ikke oppgavepliktige</t>
  </si>
  <si>
    <t>6798</t>
  </si>
  <si>
    <t>6900</t>
  </si>
  <si>
    <t>Telefon kontor</t>
  </si>
  <si>
    <t>6906</t>
  </si>
  <si>
    <t>Øvrig elektronisk kommunikasjon</t>
  </si>
  <si>
    <t>6911</t>
  </si>
  <si>
    <t>Fri mobiltelefon iflg avtale</t>
  </si>
  <si>
    <t>6921</t>
  </si>
  <si>
    <t>Alarmtelefoner</t>
  </si>
  <si>
    <t>6922</t>
  </si>
  <si>
    <t>Voice broadcast</t>
  </si>
  <si>
    <t>6999</t>
  </si>
  <si>
    <t>Viderefakturert telefon og porto fra RK</t>
  </si>
  <si>
    <t>7099</t>
  </si>
  <si>
    <t>Viderefakturert kostnader transportmidler fra RK</t>
  </si>
  <si>
    <t>7141</t>
  </si>
  <si>
    <t>Reisekostnader tillitsvalgte/ikke ansatte</t>
  </si>
  <si>
    <t>7160</t>
  </si>
  <si>
    <t>Oppholdsutgifter etter regning</t>
  </si>
  <si>
    <t>7170</t>
  </si>
  <si>
    <t>Bevertning</t>
  </si>
  <si>
    <t>7199</t>
  </si>
  <si>
    <t>Viderefakturert reisekostnader fra RK</t>
  </si>
  <si>
    <t>7370</t>
  </si>
  <si>
    <t>Trykking materiell</t>
  </si>
  <si>
    <t>7399</t>
  </si>
  <si>
    <t>Viderefakturert rekl.- og represent.kostn. fra RK</t>
  </si>
  <si>
    <t>7603</t>
  </si>
  <si>
    <t>Deltageravgift kurs/övelser</t>
  </si>
  <si>
    <t>D00014</t>
  </si>
  <si>
    <t>Drift - Beredskap</t>
  </si>
  <si>
    <t>6599</t>
  </si>
  <si>
    <t>Viderefakturert verktøy, inventar osv. fra RK</t>
  </si>
  <si>
    <t>D00377</t>
  </si>
  <si>
    <t>Covid-19</t>
  </si>
  <si>
    <t>3990</t>
  </si>
  <si>
    <t>Andre inntekter</t>
  </si>
  <si>
    <t>6540</t>
  </si>
  <si>
    <t>Inventar og utstyr</t>
  </si>
  <si>
    <t>7140</t>
  </si>
  <si>
    <t>Reisekostnader</t>
  </si>
  <si>
    <t>7360</t>
  </si>
  <si>
    <t>Møteutgifter og representasjon</t>
  </si>
  <si>
    <t>7499</t>
  </si>
  <si>
    <t>Viderefakturert kontingent- og gavekostn. fra RK</t>
  </si>
  <si>
    <t>D00013</t>
  </si>
  <si>
    <t>Drift - Handle ved ulykker og katastrofer</t>
  </si>
  <si>
    <t>3331</t>
  </si>
  <si>
    <t>Akt Tilskudd fra NRKors</t>
  </si>
  <si>
    <t>8711</t>
  </si>
  <si>
    <t>Overføring til LF: Lønn sosiale kostnader</t>
  </si>
  <si>
    <t>8712</t>
  </si>
  <si>
    <t>Overføring til LF: Reisekostnader, arrangement, møter, konferanser</t>
  </si>
  <si>
    <t>D00067</t>
  </si>
  <si>
    <t>Røde Kors Friluftsliv og førstehjelp (RØFF)</t>
  </si>
  <si>
    <t>8710</t>
  </si>
  <si>
    <t>Tilskudd lokale ledd</t>
  </si>
  <si>
    <t>8715</t>
  </si>
  <si>
    <t>Overføring til LF: Inventar, utstyr</t>
  </si>
  <si>
    <t>8717</t>
  </si>
  <si>
    <t>Overføring til LF: Andre kostnader</t>
  </si>
  <si>
    <t>D00375</t>
  </si>
  <si>
    <t>Støtte til hjelpekorps</t>
  </si>
  <si>
    <t>D00155</t>
  </si>
  <si>
    <t>Drift - aktiviteter for barn og unge</t>
  </si>
  <si>
    <t>3902</t>
  </si>
  <si>
    <t>Tilskudd fra andre givere</t>
  </si>
  <si>
    <t>D00157</t>
  </si>
  <si>
    <t>Juleaksjonen</t>
  </si>
  <si>
    <t>5091</t>
  </si>
  <si>
    <t>Viderefakturert lønn LF (lokalforeninger)</t>
  </si>
  <si>
    <t>D00158</t>
  </si>
  <si>
    <t>Ferie for alle</t>
  </si>
  <si>
    <t>6890</t>
  </si>
  <si>
    <t>Diverse utgifter</t>
  </si>
  <si>
    <t>7605</t>
  </si>
  <si>
    <t>Bevertning aktiviteter</t>
  </si>
  <si>
    <t>D001621</t>
  </si>
  <si>
    <t>Barneleiren</t>
  </si>
  <si>
    <t>8716</t>
  </si>
  <si>
    <t>Overføring til LF: Forbruksmateriell, kontorekvisita, drift</t>
  </si>
  <si>
    <t>D00169</t>
  </si>
  <si>
    <t>Leksehjelp</t>
  </si>
  <si>
    <t>D00179</t>
  </si>
  <si>
    <t>BARK</t>
  </si>
  <si>
    <t>D00338</t>
  </si>
  <si>
    <t>Fellesverket</t>
  </si>
  <si>
    <t>D00379</t>
  </si>
  <si>
    <t>Sommeraktiviteter for barn og unge</t>
  </si>
  <si>
    <t>D00092</t>
  </si>
  <si>
    <t>Visitortjenesten</t>
  </si>
  <si>
    <t>5981</t>
  </si>
  <si>
    <t>Opplæring ansatte</t>
  </si>
  <si>
    <t>6820</t>
  </si>
  <si>
    <t>Trykksaker</t>
  </si>
  <si>
    <t>7340</t>
  </si>
  <si>
    <t>Profileringsartikler</t>
  </si>
  <si>
    <t>7420</t>
  </si>
  <si>
    <t>Gaver, hilsener og andre eksterne bidrag</t>
  </si>
  <si>
    <t>D00128</t>
  </si>
  <si>
    <t>Besøkstjenesten</t>
  </si>
  <si>
    <t>5899</t>
  </si>
  <si>
    <t>Viderefakturert refusjon NAV fra RK</t>
  </si>
  <si>
    <t>D001282</t>
  </si>
  <si>
    <t>Besøkshund</t>
  </si>
  <si>
    <t>7779</t>
  </si>
  <si>
    <t>Øredifferanse</t>
  </si>
  <si>
    <t>D00099</t>
  </si>
  <si>
    <t>Flyktningguide</t>
  </si>
  <si>
    <t>D00124</t>
  </si>
  <si>
    <t>Annen flerkulturell integrering</t>
  </si>
  <si>
    <t>D00274</t>
  </si>
  <si>
    <t>Drift - Migrasjon og flerkultur</t>
  </si>
  <si>
    <t>D003432</t>
  </si>
  <si>
    <t>Aktivitet for unge bosatte flyktninger øvrige</t>
  </si>
  <si>
    <t>D00344</t>
  </si>
  <si>
    <t>Norsktrening(norskverksted,leksehjelp for voksne,norskhjelp)</t>
  </si>
  <si>
    <t>3330</t>
  </si>
  <si>
    <t>Adm Tilskudd fra NRKors</t>
  </si>
  <si>
    <t>6899</t>
  </si>
  <si>
    <t>Viderefakturert frakt og transportkostnader fra RK</t>
  </si>
  <si>
    <t>D00184</t>
  </si>
  <si>
    <t>Drift - organisasjonsutvikling</t>
  </si>
  <si>
    <t>3440</t>
  </si>
  <si>
    <t>5810</t>
  </si>
  <si>
    <t>Lønnsrefusjon fra NAV</t>
  </si>
  <si>
    <t>8931</t>
  </si>
  <si>
    <t>Ut FK SP (K)</t>
  </si>
  <si>
    <t>D00191</t>
  </si>
  <si>
    <t>Drift - Utvikle og motivere frivillige</t>
  </si>
  <si>
    <t>3210</t>
  </si>
  <si>
    <t>Deltageravgift, inntekt</t>
  </si>
  <si>
    <t>6830</t>
  </si>
  <si>
    <t>Kursmateriell</t>
  </si>
  <si>
    <t>D00203</t>
  </si>
  <si>
    <t>Drift - Kompetanseutvikling, kvalitetssikring</t>
  </si>
  <si>
    <t>D00076</t>
  </si>
  <si>
    <t>Internasjonalt distriktssamarbeid</t>
  </si>
  <si>
    <t>3336</t>
  </si>
  <si>
    <t>Tilskudd fra andre RK-Ledd m fl</t>
  </si>
  <si>
    <t>8740</t>
  </si>
  <si>
    <t>D00089</t>
  </si>
  <si>
    <t>Twinning</t>
  </si>
  <si>
    <t>COVID19</t>
  </si>
  <si>
    <t>Utstyr hjemmekontor Covid-19</t>
  </si>
  <si>
    <t>7320</t>
  </si>
  <si>
    <t>Markedsføring/kampanjer</t>
  </si>
  <si>
    <t>D00247</t>
  </si>
  <si>
    <t>Landsmøte</t>
  </si>
  <si>
    <t>D00253</t>
  </si>
  <si>
    <t>Tillitsvalgtsamling</t>
  </si>
  <si>
    <t>D00257</t>
  </si>
  <si>
    <t>D-råd Hjelpekorps</t>
  </si>
  <si>
    <t>Distriktsstyret</t>
  </si>
  <si>
    <t>D00239</t>
  </si>
  <si>
    <t>Årsmøte distrikt</t>
  </si>
  <si>
    <t>3320</t>
  </si>
  <si>
    <t>Medlemskontigent</t>
  </si>
  <si>
    <t>3481</t>
  </si>
  <si>
    <t>Momskompensasjon</t>
  </si>
  <si>
    <t>3911</t>
  </si>
  <si>
    <t>Grasrotandelen</t>
  </si>
  <si>
    <t>5900</t>
  </si>
  <si>
    <t>Gaver/blomster ansatte</t>
  </si>
  <si>
    <t>5910</t>
  </si>
  <si>
    <t>Kantineutgifter</t>
  </si>
  <si>
    <t>5940</t>
  </si>
  <si>
    <t>Sosiale utgifter</t>
  </si>
  <si>
    <t>5990</t>
  </si>
  <si>
    <t>Diverse utgifter, personale</t>
  </si>
  <si>
    <t>6060</t>
  </si>
  <si>
    <t>Avskrivning inventar</t>
  </si>
  <si>
    <t>6199</t>
  </si>
  <si>
    <t>6300</t>
  </si>
  <si>
    <t>Leie lokaler</t>
  </si>
  <si>
    <t>6360</t>
  </si>
  <si>
    <t>Renhold</t>
  </si>
  <si>
    <t>6370</t>
  </si>
  <si>
    <t>Driftskostnader, lokaler</t>
  </si>
  <si>
    <t>6421</t>
  </si>
  <si>
    <t>Lisenser kontormaskiner</t>
  </si>
  <si>
    <t>6430</t>
  </si>
  <si>
    <t>Leie eksternt utstyr</t>
  </si>
  <si>
    <t>6601</t>
  </si>
  <si>
    <t>Indre vedlikehold lokaler</t>
  </si>
  <si>
    <t>6621</t>
  </si>
  <si>
    <t>Serviceavtaler</t>
  </si>
  <si>
    <t>6700</t>
  </si>
  <si>
    <t>Revisjon</t>
  </si>
  <si>
    <t>6790</t>
  </si>
  <si>
    <t>Andre innleide tjenester</t>
  </si>
  <si>
    <t>6800</t>
  </si>
  <si>
    <t>Kontorrekvisita</t>
  </si>
  <si>
    <t>6940</t>
  </si>
  <si>
    <t>Porto</t>
  </si>
  <si>
    <t>7500</t>
  </si>
  <si>
    <t>Forsikring</t>
  </si>
  <si>
    <t>7770</t>
  </si>
  <si>
    <t>Purre- og inkassokostnader</t>
  </si>
  <si>
    <t>7830</t>
  </si>
  <si>
    <t>Tap på fordringer</t>
  </si>
  <si>
    <t>8030</t>
  </si>
  <si>
    <t>Renteinntekter bank</t>
  </si>
  <si>
    <t>8130</t>
  </si>
  <si>
    <t>Bankomkostninger</t>
  </si>
  <si>
    <t>8910</t>
  </si>
  <si>
    <t>Inn FK EP (D)</t>
  </si>
  <si>
    <t>8930</t>
  </si>
  <si>
    <t>Inn FK SP (D)</t>
  </si>
  <si>
    <t>8950</t>
  </si>
  <si>
    <t>Inn Annen formålskapital (D)</t>
  </si>
  <si>
    <t>D00272</t>
  </si>
  <si>
    <t>Drift - distriktskontoret/ Administrere organisasjonen</t>
  </si>
  <si>
    <t>D002725</t>
  </si>
  <si>
    <t>Akershus - til fordeling</t>
  </si>
  <si>
    <t>D002727</t>
  </si>
  <si>
    <t>Østfold - til fordeling</t>
  </si>
  <si>
    <t>7699</t>
  </si>
  <si>
    <t>Viderefakturert kostnader aktiviteter fra RK</t>
  </si>
  <si>
    <t>7799</t>
  </si>
  <si>
    <t>Viderefakturert andre kostnader fra RK</t>
  </si>
  <si>
    <t>D003041</t>
  </si>
  <si>
    <t>Lokalt Drammen</t>
  </si>
  <si>
    <t>D003042</t>
  </si>
  <si>
    <t>Lokalt Kongsberg</t>
  </si>
  <si>
    <t>D003043</t>
  </si>
  <si>
    <t>Lokalt Ringerike</t>
  </si>
  <si>
    <t>3020</t>
  </si>
  <si>
    <t>Annonsesalg, avgiftspliktig</t>
  </si>
  <si>
    <t>4300</t>
  </si>
  <si>
    <t>Varekjøp med fradrag</t>
  </si>
  <si>
    <t>D00213</t>
  </si>
  <si>
    <t>Røde Kors Avisen</t>
  </si>
  <si>
    <t>3.3.2 Administrere organisasjonen</t>
  </si>
  <si>
    <t>Alle ansatte i Buskerud Røde Kors er ansatt for å arbeide med en eller flere formålsaktiviteter og kostnaden for disse personene er fordel på de ulike aktivitetene. Felleskostnadene er fordelt på hovedaktiviteter i forhold til antall årsverk som er knyttet opp mot aktiviteten.</t>
  </si>
  <si>
    <t>Anskaffelseskost pr. 01.01.2020</t>
  </si>
  <si>
    <t>Anskaffelseskost pr. 31.12.2020</t>
  </si>
  <si>
    <t>Akkumulerte avskrivninger 01.01.2020</t>
  </si>
  <si>
    <t>Akk. avskrivninger pr. 31.12.2020</t>
  </si>
  <si>
    <t>Bokført verdi pr. 31.12.2020</t>
  </si>
  <si>
    <t>Etter regnskapsloven skal det opplyses om transaksjoner med nærstående parter. For Buskerud Røde Kors er Norges Røde Kors og de lokale Røde Kors-foreningene nærstående parter. Nedenfor vises en oversikt over vesentlige transaksjoner med disse.
En vesentlig del av driften finansieres av ulike tilskudd fra Norges Røde Kors. Arbeidsgiveransvaret for de ansatte ligger hos Norges Røde Kors, jf. regnskapsprinsippene for ytterligere opplysninger.</t>
  </si>
  <si>
    <t>Formålskapital pr. 31.12.2020</t>
  </si>
  <si>
    <t>Tomtebofond</t>
  </si>
  <si>
    <t>Aktivitetsfond</t>
  </si>
  <si>
    <t>Materiell- og opplæringsfond Hjelpekorps</t>
  </si>
  <si>
    <t>Jan Robert og Ole Steinars Minnefond</t>
  </si>
  <si>
    <t>Annen kortsiktig gjeld</t>
  </si>
  <si>
    <t>Mellomregning Norges RK</t>
  </si>
  <si>
    <t>Påløpte kostnader</t>
  </si>
  <si>
    <t>Tilskudd videreformidles</t>
  </si>
  <si>
    <t>Akt.tilskudd fra NRKors - bevilget i året</t>
  </si>
  <si>
    <t>Akt.tilskudd fra NRKors - ovf. aktivitet i året</t>
  </si>
  <si>
    <t>Aktiverte inntekter</t>
  </si>
  <si>
    <t>RÅBALANSE FOR periode 202000 til 202013 FOR Buskerud Røde Kors</t>
  </si>
  <si>
    <t>IB 202000</t>
  </si>
  <si>
    <t>UB 202013</t>
  </si>
  <si>
    <t>Inventar og maskiner</t>
  </si>
  <si>
    <t>Avskrivning inventar u/ momsfradrag</t>
  </si>
  <si>
    <t>Digitalt kartverk</t>
  </si>
  <si>
    <t>Avskrivninger digitalt kartverk</t>
  </si>
  <si>
    <t>Mellomregning RK-ledd</t>
  </si>
  <si>
    <t>Mellomregning med Sekretariatet</t>
  </si>
  <si>
    <t>Diverse mellomregning</t>
  </si>
  <si>
    <t>Fond for lokal aktivitet - Frie midler</t>
  </si>
  <si>
    <t>Fond for lokal aktivitet - Bundne midler</t>
  </si>
  <si>
    <t>FFLA bundne - Leksehjelp</t>
  </si>
  <si>
    <t>FFLA bundne - Oppvekst</t>
  </si>
  <si>
    <t>FFLA bundne - Sosial inkludering</t>
  </si>
  <si>
    <t>FFLA bundne - Ferie for alle</t>
  </si>
  <si>
    <t>Andre kortsiktige fordringer</t>
  </si>
  <si>
    <t>Påløpte inntekter</t>
  </si>
  <si>
    <t>2270.07.67667 Driftskonto</t>
  </si>
  <si>
    <t>2270.09.35667 Nødhjelp</t>
  </si>
  <si>
    <t>2270.09.35632 Aktivitetsfond</t>
  </si>
  <si>
    <t>2270.09.35640 Tomtebofond</t>
  </si>
  <si>
    <t>2270.09.40431 Husleiefond</t>
  </si>
  <si>
    <t>1506.50.86228 Ny driftskonto DnB</t>
  </si>
  <si>
    <t>2270.09.35659 Opplæringsfond hjelpekorps</t>
  </si>
  <si>
    <t>2270.09.40539 Materiellfond hjelpekorps</t>
  </si>
  <si>
    <t>2333.52.10700 Jan Robert og Ole Steinars Minnefond</t>
  </si>
  <si>
    <t>Hjelpekorps</t>
  </si>
  <si>
    <t>Barnehjelp</t>
  </si>
  <si>
    <t>Besøkstjeneste</t>
  </si>
  <si>
    <t>Førstehjelp</t>
  </si>
  <si>
    <t>Katastrofefond</t>
  </si>
  <si>
    <t>Husleiefond</t>
  </si>
  <si>
    <t>Materiellfond Hjelpekorps</t>
  </si>
  <si>
    <t>Prosjekt rekruttering/Medlemsverving</t>
  </si>
  <si>
    <t>Organisasjonsutvikling</t>
  </si>
  <si>
    <t>Oppussing lokaler</t>
  </si>
  <si>
    <t>Nyeri</t>
  </si>
  <si>
    <t>Folkehelsemidler</t>
  </si>
  <si>
    <t>Leverandører innland</t>
  </si>
  <si>
    <t>Leverandører interim</t>
  </si>
  <si>
    <t>Interim leverandørreskontro</t>
  </si>
  <si>
    <t>Forskuddstrekk ansatte</t>
  </si>
  <si>
    <t>Pensjonstrekk ansatte</t>
  </si>
  <si>
    <t>Egenandel pensjonpremier</t>
  </si>
  <si>
    <t>Inkasso, ansatte (andre trekk)</t>
  </si>
  <si>
    <t>Utgående merverdiavgift</t>
  </si>
  <si>
    <t>Avgiftsfritt salg, mva kode 4</t>
  </si>
  <si>
    <t>Inngående Merverdiavgift</t>
  </si>
  <si>
    <t>Oppjørskonto MVA</t>
  </si>
  <si>
    <t>Skyldig AGA lønn</t>
  </si>
  <si>
    <t>Skyldig AGA utbetalte feriepenger</t>
  </si>
  <si>
    <t>Skyldig AGA egenandel pensjon</t>
  </si>
  <si>
    <t>Påløpt AGA avsatte feriepenger</t>
  </si>
  <si>
    <t>Skyldige midler</t>
  </si>
  <si>
    <t>Varesalg, avgiftspliktig</t>
  </si>
  <si>
    <t>Salgsinntekter, avgiftspliktig</t>
  </si>
  <si>
    <t>Varesalg, avgiftsfritt</t>
  </si>
  <si>
    <t>Annonsesalg, avgiftsfritt</t>
  </si>
  <si>
    <t>Salgsinntekter, avgiftsfritt</t>
  </si>
  <si>
    <t>Salg Blodprodukter</t>
  </si>
  <si>
    <t>Varesalg, ikke MVA</t>
  </si>
  <si>
    <t>Lotteriinntekter</t>
  </si>
  <si>
    <t>Kursinntekter utenfor avg. omr.</t>
  </si>
  <si>
    <t>Årsmøtekontingent</t>
  </si>
  <si>
    <t>Kontigent distrikt</t>
  </si>
  <si>
    <t>Tjenester utført for andre RK-ledd</t>
  </si>
  <si>
    <t>Godtgjøring instruktører (RKF)</t>
  </si>
  <si>
    <t>Div inntekter, utenfor avg omr</t>
  </si>
  <si>
    <t>Kursstøtte fra NRKors</t>
  </si>
  <si>
    <t>Fond for lokal aktivitet kontingent</t>
  </si>
  <si>
    <t>Fond for lokal aktivitet Distr (frie)</t>
  </si>
  <si>
    <t>Fond for lokal aktivitet Distr (bundne)</t>
  </si>
  <si>
    <t>Utbetaling andre offentlige tilskudd</t>
  </si>
  <si>
    <t>Tilskudd NOBUR</t>
  </si>
  <si>
    <t>Leieinntekter utleie lokaler</t>
  </si>
  <si>
    <t>Leieinntekter utstyr, avgiftspliktig</t>
  </si>
  <si>
    <t>Leieinntekt utstyr, utenfor avg omr</t>
  </si>
  <si>
    <t>Provisjonsinntekt</t>
  </si>
  <si>
    <t>Bundne bidrag, gaver</t>
  </si>
  <si>
    <t>Ubundne bidrag, gaver</t>
  </si>
  <si>
    <t>Panto</t>
  </si>
  <si>
    <t>Innsamlet i aksjoner</t>
  </si>
  <si>
    <t>Innsamlet i aksjoner videreføres NRKors</t>
  </si>
  <si>
    <t>Pro Bono Inntekter</t>
  </si>
  <si>
    <t>Varekjøp uten fradrag</t>
  </si>
  <si>
    <t>Gevinster</t>
  </si>
  <si>
    <t>Pro Bono Varekjøp</t>
  </si>
  <si>
    <t>Reduksjon av korreksjon av AGA</t>
  </si>
  <si>
    <t>Overtidsmat</t>
  </si>
  <si>
    <t>Kantinetrekk</t>
  </si>
  <si>
    <t>Andre personalforsikringer</t>
  </si>
  <si>
    <t>Avregning SPK forrige år</t>
  </si>
  <si>
    <t>Fellesarrangementer / Funksjon</t>
  </si>
  <si>
    <t>Bedriftslege</t>
  </si>
  <si>
    <t>Stillingsannonser</t>
  </si>
  <si>
    <t>Vikarbyrå</t>
  </si>
  <si>
    <t>Sivilarbeidere</t>
  </si>
  <si>
    <t>Avskrivning lokaler og bygninger</t>
  </si>
  <si>
    <t>Avskrivning transportmidler</t>
  </si>
  <si>
    <t>Avskrivning datautstyr</t>
  </si>
  <si>
    <t>Avskrivning annet utstyr</t>
  </si>
  <si>
    <t>Frakt</t>
  </si>
  <si>
    <t>Leie Parkeringsplass</t>
  </si>
  <si>
    <t>Offentlige avgifter (Renovasjon, vann mm)</t>
  </si>
  <si>
    <t>Lys, varme</t>
  </si>
  <si>
    <t>Viderefakturert kostnader lokaler</t>
  </si>
  <si>
    <t>Leie kontorutstyr</t>
  </si>
  <si>
    <t>Leie transportmidler</t>
  </si>
  <si>
    <t>Viderefakturert leie maskiner,inventar m.m. fra RK</t>
  </si>
  <si>
    <t>Verktøy</t>
  </si>
  <si>
    <t>Diverse utgiftsførte anskaffelser</t>
  </si>
  <si>
    <t>Ytre vedlikehold lokaler</t>
  </si>
  <si>
    <t>Reparasjon/Vedlikehold, div utstyr</t>
  </si>
  <si>
    <t>Viderefakturert reparasjon og vedlikehold fra RK</t>
  </si>
  <si>
    <t>Regnskapstjenester</t>
  </si>
  <si>
    <t>Juridisk bistand</t>
  </si>
  <si>
    <t>Konsulentbistand</t>
  </si>
  <si>
    <t>Viderefakturert fremmede tjenester fra RK</t>
  </si>
  <si>
    <t>Rekvisita EDB</t>
  </si>
  <si>
    <t>Aviser og tidsskrifter, innkjøpt til huset</t>
  </si>
  <si>
    <t>Fri avis, oppgavepliktig</t>
  </si>
  <si>
    <t>Telefon mobil</t>
  </si>
  <si>
    <t>ADSL/Bredbånd iflg avtale</t>
  </si>
  <si>
    <t>Telefonutg etter spesifisert regning</t>
  </si>
  <si>
    <t>Mobiltelefon viderefakturert</t>
  </si>
  <si>
    <t>Samband</t>
  </si>
  <si>
    <t>Refusjon Voice broadcast</t>
  </si>
  <si>
    <t>Viderfakturert telefon</t>
  </si>
  <si>
    <t>Drivstoff, transportmidler</t>
  </si>
  <si>
    <t>Vedlikehold inkl service, transportmidler</t>
  </si>
  <si>
    <t>Forsikring, transportmidler</t>
  </si>
  <si>
    <t>Fast parkering-,bom-,piggdekkavgift, transportm</t>
  </si>
  <si>
    <t>KM-Godtgjørelse, viderefakturert</t>
  </si>
  <si>
    <t>Refusjon reiseutlegg tillitsvalgte</t>
  </si>
  <si>
    <t>Provisjon</t>
  </si>
  <si>
    <t>Lotteriavgift</t>
  </si>
  <si>
    <t>Annonsering</t>
  </si>
  <si>
    <t>Kontingenter</t>
  </si>
  <si>
    <t>Gaver, Hilsener og inns.aksjoner</t>
  </si>
  <si>
    <t>Æresbevisninger</t>
  </si>
  <si>
    <t>Aksjoner</t>
  </si>
  <si>
    <t>Aktiviteter</t>
  </si>
  <si>
    <t>Vakttjeneste</t>
  </si>
  <si>
    <t>Sentrale kurs</t>
  </si>
  <si>
    <t>Aktivitetsutstyr</t>
  </si>
  <si>
    <t>Bevertning møter</t>
  </si>
  <si>
    <t>Deltageravgift / kurs / øvelser</t>
  </si>
  <si>
    <t>Andre kostnader</t>
  </si>
  <si>
    <t>Pro bono - andre Kostnader</t>
  </si>
  <si>
    <t>Tap ved avgang anleggsmidler</t>
  </si>
  <si>
    <t>Tap på fordringer inkl mva</t>
  </si>
  <si>
    <t>Annen finansinntekt</t>
  </si>
  <si>
    <t>Purregebyr kunder</t>
  </si>
  <si>
    <t>Rentekostnader</t>
  </si>
  <si>
    <t>Annen finanskostnad</t>
  </si>
  <si>
    <t>Diverse Ekstraordinære kostnader</t>
  </si>
  <si>
    <t>Overføring til LF: Konsulenttjenester</t>
  </si>
  <si>
    <t>Overføring til LF: Trykking, brosjyrer, utsendelse</t>
  </si>
  <si>
    <t>Tilskudd Norges Røde Kors</t>
  </si>
  <si>
    <t>Ut FK EP (K)</t>
  </si>
  <si>
    <t>Ut Annen formålskapital (K)</t>
  </si>
  <si>
    <t>Inng.fakt</t>
  </si>
  <si>
    <t>Diverse, dummykto.</t>
  </si>
  <si>
    <t>OC</t>
  </si>
  <si>
    <t>1510</t>
  </si>
  <si>
    <t>20011</t>
  </si>
  <si>
    <t>Drammen Røde Kors</t>
  </si>
  <si>
    <t>0</t>
  </si>
  <si>
    <t>99061020011221901367</t>
  </si>
  <si>
    <t>20002</t>
  </si>
  <si>
    <t>Kongsberg Røde Kors</t>
  </si>
  <si>
    <t>99061020002221901376</t>
  </si>
  <si>
    <t>1920</t>
  </si>
  <si>
    <t>8007108382</t>
  </si>
  <si>
    <t>99061020002221901287</t>
  </si>
  <si>
    <t>9906102001122190126-</t>
  </si>
  <si>
    <t>99061020011221901294</t>
  </si>
  <si>
    <t>20009</t>
  </si>
  <si>
    <t>Lier Røde Kors</t>
  </si>
  <si>
    <t>99061020009221901338</t>
  </si>
  <si>
    <t>8006111565</t>
  </si>
  <si>
    <t>99061020011221901405</t>
  </si>
  <si>
    <t>99061020011221901391</t>
  </si>
  <si>
    <t>8016965894</t>
  </si>
  <si>
    <t>8020114573</t>
  </si>
  <si>
    <t>20339</t>
  </si>
  <si>
    <t>Norges Røde Kors</t>
  </si>
  <si>
    <t>99061020339221901672</t>
  </si>
  <si>
    <t>8021109006</t>
  </si>
  <si>
    <t>20013</t>
  </si>
  <si>
    <t>Ringerike og Hole Røde Kors</t>
  </si>
  <si>
    <t>9906102001322190170-</t>
  </si>
  <si>
    <t>99061020013221901653</t>
  </si>
  <si>
    <t>99061020009221901494</t>
  </si>
  <si>
    <t>8023961761</t>
  </si>
  <si>
    <t>8030975795</t>
  </si>
  <si>
    <t>20255</t>
  </si>
  <si>
    <t>Østfold Røde Kors</t>
  </si>
  <si>
    <t>99061020255221901606</t>
  </si>
  <si>
    <t>8002973472</t>
  </si>
  <si>
    <t>20025</t>
  </si>
  <si>
    <t>Ål Røde Kors Hjelpekorps</t>
  </si>
  <si>
    <t>99061020025221901589</t>
  </si>
  <si>
    <t>LI</t>
  </si>
  <si>
    <t>1570</t>
  </si>
  <si>
    <t>10323</t>
  </si>
  <si>
    <t>Ål Røde Kors</t>
  </si>
  <si>
    <t>Forskudd Hjelpekorpsløftet 2019, Ål RK</t>
  </si>
  <si>
    <t>2400</t>
  </si>
  <si>
    <t>Forskudd hjelpekorspsløftet 2019, Ål RK</t>
  </si>
  <si>
    <t>2490</t>
  </si>
  <si>
    <t>10038</t>
  </si>
  <si>
    <t>RKF provisjon 2019, Drammen RK</t>
  </si>
  <si>
    <t>10109</t>
  </si>
  <si>
    <t>Hurum Røde Kors</t>
  </si>
  <si>
    <t>RKF provisjon 2019, Hurum RK</t>
  </si>
  <si>
    <t>10107</t>
  </si>
  <si>
    <t>RKF provisjon 2019, Kongsberg RK</t>
  </si>
  <si>
    <t>10313</t>
  </si>
  <si>
    <t>Krødsherad Røde Kors</t>
  </si>
  <si>
    <t>RKF provisjon 2019, Krødsherad RK</t>
  </si>
  <si>
    <t>10103</t>
  </si>
  <si>
    <t>RKF provisjon 2019, Ringerike og Hole RK</t>
  </si>
  <si>
    <t>10100</t>
  </si>
  <si>
    <t>RKF provisjon 2019, Lier RK</t>
  </si>
  <si>
    <t>10368</t>
  </si>
  <si>
    <t>Flå Røde Kors</t>
  </si>
  <si>
    <t>RKF provisjon 2019, Flå RK</t>
  </si>
  <si>
    <t>10102</t>
  </si>
  <si>
    <t>Nedre Eiker Røde Kors</t>
  </si>
  <si>
    <t>RKF provisjon 2019, N Eiker RK</t>
  </si>
  <si>
    <t>10104</t>
  </si>
  <si>
    <t>Øvre Eiker Røde Kors</t>
  </si>
  <si>
    <t>RKF provisjon 2019, Øvre Eiker RK</t>
  </si>
  <si>
    <t>10056</t>
  </si>
  <si>
    <t>Gol og Hemsedal Røde Kors</t>
  </si>
  <si>
    <t>RKF provisjon 2019, Gol og Hemsedal RK</t>
  </si>
  <si>
    <t>Tilskudd søknadsportalen 2020, Norsktrening - Drammen RK</t>
  </si>
  <si>
    <t>063000</t>
  </si>
  <si>
    <t>29802</t>
  </si>
  <si>
    <t>Tilskudd søknadsportalen 2020, Flyktningguide - Drammen RK</t>
  </si>
  <si>
    <t>Tilskudd søknadsportalen 2020, Leksehjelp - Drammen RK</t>
  </si>
  <si>
    <t>Tilskudd søknadsportalen 2020, Bark - Drammen RK</t>
  </si>
  <si>
    <t>Tilskudd søknadsportalen 2020, Besøkstj. - Drammen RK</t>
  </si>
  <si>
    <t>KF</t>
  </si>
  <si>
    <t>1559</t>
  </si>
  <si>
    <t>Innkjøp i Røde Kors butikken</t>
  </si>
  <si>
    <t>BI</t>
  </si>
  <si>
    <t>066000</t>
  </si>
  <si>
    <t>Omkostninger bank des 2019</t>
  </si>
  <si>
    <t>Omkostninger bank jan 2020</t>
  </si>
  <si>
    <t>10194</t>
  </si>
  <si>
    <t>Bell Media AS</t>
  </si>
  <si>
    <t>Avr Bell Media 2. utg. 2020</t>
  </si>
  <si>
    <t>Bell Media, avr. RK avisa 2 utg. 2020</t>
  </si>
  <si>
    <t>Geilo RK f 22190163</t>
  </si>
  <si>
    <t>20021</t>
  </si>
  <si>
    <t>Geilo Røde Kors</t>
  </si>
  <si>
    <t>22190163</t>
  </si>
  <si>
    <t>20035</t>
  </si>
  <si>
    <t>20010</t>
  </si>
  <si>
    <t>Innbet</t>
  </si>
  <si>
    <t>20024</t>
  </si>
  <si>
    <t>Gol og Hemsedal RK f 22190131</t>
  </si>
  <si>
    <t>Øvre Eiker RK f 22190135</t>
  </si>
  <si>
    <t>Norsk Tipping, grasrotandelen 2019</t>
  </si>
  <si>
    <t>1770</t>
  </si>
  <si>
    <t>Norges RK, ekstra tilskudd Fellesverket 2019 Drammen RK</t>
  </si>
  <si>
    <t>Norges RK, medlemskontingent des 2019</t>
  </si>
  <si>
    <t>1561</t>
  </si>
  <si>
    <t>Norges RK, FFLA frie midler 2020</t>
  </si>
  <si>
    <t>Norges RK, rammetilskudd og frie midler 2020</t>
  </si>
  <si>
    <t>Norges RK, rammetilskudd 2020</t>
  </si>
  <si>
    <t>IP</t>
  </si>
  <si>
    <t>10019</t>
  </si>
  <si>
    <t>Lyreco Norge AS</t>
  </si>
  <si>
    <t>10111</t>
  </si>
  <si>
    <t>10543</t>
  </si>
  <si>
    <t>NEDRE EIKER RØDE KORS</t>
  </si>
  <si>
    <t>BANK(NOK)/NOK</t>
  </si>
  <si>
    <t>10028</t>
  </si>
  <si>
    <t>Mester Grønn A.S.</t>
  </si>
  <si>
    <t>10314</t>
  </si>
  <si>
    <t>Telenor Norge AS</t>
  </si>
  <si>
    <t>10400</t>
  </si>
  <si>
    <t>KMS Interiør AS</t>
  </si>
  <si>
    <t>10437</t>
  </si>
  <si>
    <t>Drammen Renholdspartner AS</t>
  </si>
  <si>
    <t>15000</t>
  </si>
  <si>
    <t>10006</t>
  </si>
  <si>
    <t>If Skadeforsikring</t>
  </si>
  <si>
    <t>10506</t>
  </si>
  <si>
    <t>Telia Norge AS</t>
  </si>
  <si>
    <t>10349</t>
  </si>
  <si>
    <t>BDO as, adv Oslo</t>
  </si>
  <si>
    <t>10503</t>
  </si>
  <si>
    <t>Matfikseren AS</t>
  </si>
  <si>
    <t>10535</t>
  </si>
  <si>
    <t>Dipper AS</t>
  </si>
  <si>
    <t>10017</t>
  </si>
  <si>
    <t>Drammen Papir Engros</t>
  </si>
  <si>
    <t>10416</t>
  </si>
  <si>
    <t>Pers Hotell</t>
  </si>
  <si>
    <t>10053</t>
  </si>
  <si>
    <t>Gol Røde Kors Lokalforening</t>
  </si>
  <si>
    <t>HB</t>
  </si>
  <si>
    <t>Lønn 202001</t>
  </si>
  <si>
    <t>062000</t>
  </si>
  <si>
    <t>777</t>
  </si>
  <si>
    <t>Lønn 202001 62782135 2245 REFUSJON 20200115 17700</t>
  </si>
  <si>
    <t>Lønn 202001 62782142 662 REFUSJON 20200130 19360 K</t>
  </si>
  <si>
    <t>Lønn 202001 62782142 663 REFUSJON 20200130 19691 K</t>
  </si>
  <si>
    <t>Lønn 202001 62782135 1145 REFUSJON 20200115 17700</t>
  </si>
  <si>
    <t>Lønn 202001 62782142 366 REFUSJON 20200130 19167 R</t>
  </si>
  <si>
    <t>Lønn 202001 62782142 367 REFUSJON 20200130 19359 R</t>
  </si>
  <si>
    <t>Lønn 202001 62782142 664 LØNN 20200130</t>
  </si>
  <si>
    <t>Lønn 202001 62782142 665 REFUSJON 20200130 19361 K</t>
  </si>
  <si>
    <t>Lønn 202001 62782142 222 LØNN 20200130</t>
  </si>
  <si>
    <t>Lønn 202001 62782135 3587 REFUSJON 20200115 17703</t>
  </si>
  <si>
    <t>Lønn 202001 62782135 1127 REFUSJON 20200115 2816 K</t>
  </si>
  <si>
    <t>Lønn 202001 62782142 382 REFUSJON 20200130 19352 r</t>
  </si>
  <si>
    <t>Lønn 202001 62782142 381 REFUSJON 20200130 17699 r</t>
  </si>
  <si>
    <t>Lønn 202001 62782135 2990 LØNN 20200115</t>
  </si>
  <si>
    <t>Lønn 202001 62782142 659 LØNN 20200130</t>
  </si>
  <si>
    <t>Lønn 202001 62782142 95 LØNN 20200130</t>
  </si>
  <si>
    <t>Lønn 202001 62782142 660 LØNN 20200130</t>
  </si>
  <si>
    <t>Lønn 202001 62782142 686 REFUSJON 20200130 19473 K</t>
  </si>
  <si>
    <t>Lønn 202001 62782142 687 REFUSJON 20200130 19476 K</t>
  </si>
  <si>
    <t>Lønn 202001 62782142 688 REFUSJON 20200130 19478 K</t>
  </si>
  <si>
    <t>Lønn 202001 62782142 658 REFUSJON 20200130 19486 K</t>
  </si>
  <si>
    <t>Lønn 202001 62782142 654 REFUSJON 20200130 19480 K</t>
  </si>
  <si>
    <t>Lønn 202001 62782142 657 REFUSJON 20200130 19485 K</t>
  </si>
  <si>
    <t>Lønn 202001 62782142 656 REFUSJON 20200130 19483 K</t>
  </si>
  <si>
    <t>Lønn 202001 62782135 2241 REFUSJON 20200115 17700</t>
  </si>
  <si>
    <t>Lønn 202001 62782142 380 REFUSJON 20200130 19352 r</t>
  </si>
  <si>
    <t>Lønn 202001 62782142 655 REFUSJON 20200130 19482 K</t>
  </si>
  <si>
    <t>Lønn 202001 62782142 622 REFUSJON 20200130 19482 I</t>
  </si>
  <si>
    <t>Lønn 202001 62782142 93 REFUSJON 20200130 19485 In</t>
  </si>
  <si>
    <t>Lønn 202001 62782142 685 REFUSJON 20200130 19254 K</t>
  </si>
  <si>
    <t>Lønn 202001 62782142 94 REFUSJON 20200130 19486 In</t>
  </si>
  <si>
    <t>Lønn 202001 62782142 623 REFUSJON 20200130 19483 I</t>
  </si>
  <si>
    <t>Lønn 202001 62782135 2992 REFUSJON 20200115 17029</t>
  </si>
  <si>
    <t>Lønn 202001 62782135 2993 REFUSJON 20200115 17703</t>
  </si>
  <si>
    <t>Lønn 202001 62782142 661 REFUSJON 20200130 18849 K</t>
  </si>
  <si>
    <t>Lønn 202001 62782142 666 REFUSJON 20200130 19360 K</t>
  </si>
  <si>
    <t>2951</t>
  </si>
  <si>
    <t>Lønn 202001 62782142 368 REFUSJON 20200130 17699 R</t>
  </si>
  <si>
    <t>Lønn 202001 62782135 1146 REFUSJON 20200115 18467</t>
  </si>
  <si>
    <t>Lønn 202001 62782142 497 REFUSJON 20200130 19691 G</t>
  </si>
  <si>
    <t>Lønn 202001 62782142 734 LØNN 20200130</t>
  </si>
  <si>
    <t>065000</t>
  </si>
  <si>
    <t>Lønn 202001 62782135 2991 LØNN 20200115</t>
  </si>
  <si>
    <t>Lønn 202001 62782135 4375 REFUSJON 20200115 18586</t>
  </si>
  <si>
    <t>Lønn 202001 62782135 2607 REFUSJON 20200115 18467</t>
  </si>
  <si>
    <t>Lønn 202001 62782135 1262 REFUSJON 20200115 18467</t>
  </si>
  <si>
    <t>Lønn 202001 62782135 1263 REFUSJON 20200115 18585</t>
  </si>
  <si>
    <t>Lønn 202001 62782135 640 REFUSJON 20200115 18586 R</t>
  </si>
  <si>
    <t>Lønn 202001 62782144 5 SYKEREFUSJON 20200131</t>
  </si>
  <si>
    <t>Lønn 202001 62782144 7 SYKEREFUSJON 20200131</t>
  </si>
  <si>
    <t>Lønn 202001 62782142 110 REFUSJON 20200130 19352 R</t>
  </si>
  <si>
    <t>Lønn 202001 62782142 111 LØNN 20200130</t>
  </si>
  <si>
    <t>Lønn 202001 62782135 4433 REFUSJON 20200115 2816 R</t>
  </si>
  <si>
    <t>Lønn 202001 62782135 641 LØNN 20200115</t>
  </si>
  <si>
    <t>Inntektsføring tilskudd DK 2020 D00128 Besøkstj.</t>
  </si>
  <si>
    <t>Inntektsføring tilskudd DK 2020 D001282 Besøkstj.m</t>
  </si>
  <si>
    <t>Avskrivning møbler/innredning 2018,  jan-mars 2020</t>
  </si>
  <si>
    <t>Avskrivning møbler/innredning 2015,  jan-mars 2020</t>
  </si>
  <si>
    <t>Avskrivning møbler/innredning 2017,  jan-mars 2020</t>
  </si>
  <si>
    <t>12500</t>
  </si>
  <si>
    <t>Avs reise og utlegg des 2019 utbet jan 2020</t>
  </si>
  <si>
    <t>2960</t>
  </si>
  <si>
    <t>Stift.Kaare Berg, tilskudd prosj. Besøkstj ovf fra</t>
  </si>
  <si>
    <t>2995</t>
  </si>
  <si>
    <t>1701</t>
  </si>
  <si>
    <t>Forsikring av lokaler januar 20-januar 21</t>
  </si>
  <si>
    <t>E1</t>
  </si>
  <si>
    <t>telefonbruk og faste avgifter 11.12.19-10.02.20 Anikken Hjelde</t>
  </si>
  <si>
    <t>telefonbruk og faste avgifter 11.12.19-10.02.20 jane Grøtting</t>
  </si>
  <si>
    <t>telefonbruk og faste avgifter 11.12.19-10.02.20 Marit B. Svendsen</t>
  </si>
  <si>
    <t>telefonbruk og faste avgifter 11.12.19-10.02.20 Jorunn H. Kornerud</t>
  </si>
  <si>
    <t>telefonbruk og faste avgifter 11.12.19-10.02.20 kirsten R. Pettersen</t>
  </si>
  <si>
    <t>telefonbruk og faste avgifter 11.12.19-10.02.20 Jon Peter Wium</t>
  </si>
  <si>
    <t>telefonbruk og faste avgifter 11.12.19-10.02.20 Vannredning Ringerike og Hole RK</t>
  </si>
  <si>
    <t>telefonbruk og faste avgifter 11.12.19-10.02.20 Parviz Salimi</t>
  </si>
  <si>
    <t>telefonbruk og faste avgifter 11.12.19-10.02.20 Staale Trevland</t>
  </si>
  <si>
    <t>telefonbruk og faste avgifter 11.12.19-10.02.20 Ilse de Vos</t>
  </si>
  <si>
    <t>telefonbruk og faste avgifter 11.12.19-10.02.20 Dipali Gosain</t>
  </si>
  <si>
    <t>telefonbruk og faste avgifter 11.12.19-10.02.20 Lene Hansen</t>
  </si>
  <si>
    <t>telefonbruk og faste avgifter 11.12.19-10.02.20 Gunn-hege Myhre</t>
  </si>
  <si>
    <t>Opphold etter regning for sonekontor 14.-15.01.20 for Marit B. Svendsen, Jonas H. Gulbrandsen, Kirsten R. Pettersen og Jane Grøtting</t>
  </si>
  <si>
    <t>Deltagerhefte til GPF til kursdag på Kongsberg</t>
  </si>
  <si>
    <t>Renhold januar 2020</t>
  </si>
  <si>
    <t>10259</t>
  </si>
  <si>
    <t>Røde Kors Førstehjelp</t>
  </si>
  <si>
    <t>Deltagerhefter til NGF til kursdagen på Kongsberg</t>
  </si>
  <si>
    <t>10544</t>
  </si>
  <si>
    <t>Mester Grønn AS</t>
  </si>
  <si>
    <t>Blomster til Jane Grøtting</t>
  </si>
  <si>
    <t>Dette er en faktura som skal viderefaktureres da Drammen Røde Kors har bestilt varer i BRK sin tilgang. Viderefaktureres i dag 28.01.20</t>
  </si>
  <si>
    <t>10030</t>
  </si>
  <si>
    <t>Tyrifjord Hotell A/S Kurs- og Konf.senter AS</t>
  </si>
  <si>
    <t>Kredinota mot faktura 24476</t>
  </si>
  <si>
    <t>Sonekontor Tyrifjord hotell ett møterom, kaffe og vann. 22.01.20</t>
  </si>
  <si>
    <t>Sonekontor 22.01.20. Møterom , kaffe og vann.</t>
  </si>
  <si>
    <t>Hundeskjerf til godkjente ekvipasjer i BVH</t>
  </si>
  <si>
    <t>Opphold etter regning for delegatene fra Moldova to dobbeltrom.</t>
  </si>
  <si>
    <t>Kontorrekvisita skilleark</t>
  </si>
  <si>
    <t>061000</t>
  </si>
  <si>
    <t>Alarmtelefon Golsfjellet</t>
  </si>
  <si>
    <t>Telefonbruk og avgift BRKH</t>
  </si>
  <si>
    <t>8003114221</t>
  </si>
  <si>
    <t>99061020024221901574</t>
  </si>
  <si>
    <t>8014110716</t>
  </si>
  <si>
    <t>99061020002221901694</t>
  </si>
  <si>
    <t>8018939905</t>
  </si>
  <si>
    <t>99061020011221901626</t>
  </si>
  <si>
    <t>Tildeling fra Aktivitetsfondet, Øvr. migrasjon, Hurum RK</t>
  </si>
  <si>
    <t>20305</t>
  </si>
  <si>
    <t>10222</t>
  </si>
  <si>
    <t>Tildeling fra Aktivitetsfondet, bes.tj., Geilo RK</t>
  </si>
  <si>
    <t>10101</t>
  </si>
  <si>
    <t>Modum Røde Kors</t>
  </si>
  <si>
    <t>Tildeling fra Aktivitetsfondet, bes.tj., Modum RK</t>
  </si>
  <si>
    <t>Tildeling fra Aktivitetsfondet, bes.tj., Lier RK</t>
  </si>
  <si>
    <t>Tildeling fra Aktivitetsfondet, bes.tj., Ø.Eiker RK</t>
  </si>
  <si>
    <t>Omkostninger bank feb 2020</t>
  </si>
  <si>
    <t>CIC Operations Hallingdal, innbet dobb.fakt bevertning klatretur 2019</t>
  </si>
  <si>
    <t>Norges RK, medlemskontingent januar 2020</t>
  </si>
  <si>
    <t>Drammen RK f 22190166 og 22190168</t>
  </si>
  <si>
    <t>22190166 og 22190168</t>
  </si>
  <si>
    <t>22190097</t>
  </si>
  <si>
    <t>Drammen RK f 22190097</t>
  </si>
  <si>
    <t>10166</t>
  </si>
  <si>
    <t>Komplett.no</t>
  </si>
  <si>
    <t>10005</t>
  </si>
  <si>
    <t>Posten Norge AS</t>
  </si>
  <si>
    <t>Lønn 202002</t>
  </si>
  <si>
    <t>Lønn 202002 62782145 3001 REFUSJON 20200214 20020</t>
  </si>
  <si>
    <t>Lønn 202002 62782145 4519 LØNN 20200214</t>
  </si>
  <si>
    <t>Lønn 202002 62782151 448 LØNN 20200228</t>
  </si>
  <si>
    <t>Lønn 202002 62782145 5138 LØNN 20200214</t>
  </si>
  <si>
    <t>Lønn 202002 62782145 5139 REFUSJON 20200214 19794</t>
  </si>
  <si>
    <t>Lønn 202002 62782151 442 REFUSJON 20200228 20825 K</t>
  </si>
  <si>
    <t>Lønn 202002 62782151 443 REFUSJON 20200228 20832 K</t>
  </si>
  <si>
    <t>Lønn 202002 62782151 444 REFUSJON 20200228 20835 K</t>
  </si>
  <si>
    <t>Lønn 202002 62782151 445 REFUSJON 20200228 20838 K</t>
  </si>
  <si>
    <t>Lønn 202002 62782151 446 REFUSJON 20200228 20844 K</t>
  </si>
  <si>
    <t>Lønn 202002 62782145 829 REFUSJON 20200214 20484 I</t>
  </si>
  <si>
    <t>Lønn 202002 62782145 2957 REFUSJON 20200214 20722</t>
  </si>
  <si>
    <t>Lønn 202002 62782145 2974 LØNN 20200214</t>
  </si>
  <si>
    <t>Lønn 202002 62782145 1008 REFUSJON 20200214 20657</t>
  </si>
  <si>
    <t>Lønn 202002 62782145 216 LØNN 20200214</t>
  </si>
  <si>
    <t>Lønn 202002 62782151 439 LØNN 20200228</t>
  </si>
  <si>
    <t>Lønn 202002 62782151 440 LØNN 20200228</t>
  </si>
  <si>
    <t>Lønn 202002 62782151 91 LØNN 20200228</t>
  </si>
  <si>
    <t>Lønn 202002 62782151 129 LØNN 20200228</t>
  </si>
  <si>
    <t>Lønn 202002 62782145 2958 REFUSJON 20200214 20682</t>
  </si>
  <si>
    <t>Lønn 202002 62782145 5167 LØNN 20200214</t>
  </si>
  <si>
    <t>Lønn 202002 62782145 5168 REFUSJON 20200214 19715</t>
  </si>
  <si>
    <t>Lønn 202002 62782145 5131 REFUSJON 20200214 20484</t>
  </si>
  <si>
    <t>Lønn 202002 62782145 5132 REFUSJON 20200214 20680</t>
  </si>
  <si>
    <t>Lønn 202002 62782145 5133 REFUSJON 20200214 20681</t>
  </si>
  <si>
    <t>Lønn 202002 62782151 441 REFUSJON 20200228 21389 K</t>
  </si>
  <si>
    <t>Lønn 202002 62782145 4499 REFUSJON 20200214 19069</t>
  </si>
  <si>
    <t>Lønn 202002 62782145 2711 REFUSJON 20200214 20680</t>
  </si>
  <si>
    <t>Lønn 202002 62782151 92 REFUSJON 20200228 21271 Re</t>
  </si>
  <si>
    <t>Lønn 202002 62782145 4523 LØNN 20200214</t>
  </si>
  <si>
    <t>Lønn 202002 62782145 836 LØNN 20200214</t>
  </si>
  <si>
    <t>Lønn 202002 62782145 4521 LØNN 20200214</t>
  </si>
  <si>
    <t>Lønn 202002 62782145 5142 LØNN 20200214</t>
  </si>
  <si>
    <t>Lønn 202002 62782145 2768 REFUSJON 20200214 20108</t>
  </si>
  <si>
    <t>Lønn 202002 62782151 579 REFUSJON 20200228 21296 U</t>
  </si>
  <si>
    <t>Lønn 202002 62782145 564 REFUSJON 20200214 20681 R</t>
  </si>
  <si>
    <t>Lønn 202002 62782145 565 REFUSJON 20200214 20693 R</t>
  </si>
  <si>
    <t>Lønn 202002 62782145 449 REFUSJON 20200214 19715 R</t>
  </si>
  <si>
    <t>Lønn 202002 62782145 450 REFUSJON 20200214 20484 R</t>
  </si>
  <si>
    <t>Lønn 202002 62782145 1375 LØNN 20200214</t>
  </si>
  <si>
    <t>Lønn 202002 62782151 618 LØNN 20200228</t>
  </si>
  <si>
    <t>Lønn 202002 62782145 1373 LØNN 20200214</t>
  </si>
  <si>
    <t>Lønn 202002 62782145 1374 REFUSJON 20200214 20657</t>
  </si>
  <si>
    <t>Lønn 202002 62782145 5137 REFUSJON 20200214 20673</t>
  </si>
  <si>
    <t>Lønn 202002 62782145 5136 LØNN 20200214</t>
  </si>
  <si>
    <t>Lønn 202002 62782145 5140 LØNN 20200214</t>
  </si>
  <si>
    <t>Lønn 202002 62782145 831 LØNN 20200214</t>
  </si>
  <si>
    <t>Lønn 202002 62782145 4004 LØNN 20200214</t>
  </si>
  <si>
    <t>Lønn 202002 62782145 3004 REFUSJON 20200214 20673</t>
  </si>
  <si>
    <t>Lønn 202002 62782145 3005 REFUSJON 20200214 18507</t>
  </si>
  <si>
    <t>Lønn 202002 62782145 5220 REFUSJON 20200214 20107</t>
  </si>
  <si>
    <t>Lønn 202002 62782145 3687 REFUSJON 20200214 20482</t>
  </si>
  <si>
    <t>Lønn 202002 62782145 1739 REFUSJON 20200214 18905</t>
  </si>
  <si>
    <t>Lønn 202002 62782145 1009 LØNN 20200214</t>
  </si>
  <si>
    <t>Lønn 202002 62782145 1355 REFUSJON 20200214 20682</t>
  </si>
  <si>
    <t>Lønn 202002 62782145 1354 REFUSJON 20200214 20722</t>
  </si>
  <si>
    <t>Lønn 202002 62782145 4509 REFUSJON 20200214 20551</t>
  </si>
  <si>
    <t>Lønn 202002 62782145 4507 REFUSJON 20200214 19716</t>
  </si>
  <si>
    <t>Lønn 202002 62782145 4508 REFUSJON 20200214 20482</t>
  </si>
  <si>
    <t>Lønn 202002 62782145 4520 REFUSJON 20200214 18905</t>
  </si>
  <si>
    <t>Lønn 202002 62782145 5141 LØNN 20200214</t>
  </si>
  <si>
    <t>Lønn 202002 62782145 217 LØNN 20200214</t>
  </si>
  <si>
    <t>Lønn 202002 62782145 830 REFUSJON 20200214 20681 I</t>
  </si>
  <si>
    <t>Lønn 202002 62782151 447 REFUSJON 20200228 21151 K</t>
  </si>
  <si>
    <t>Lønn 202002 62782145 566 REFUSJON 20200214 20673 R</t>
  </si>
  <si>
    <t>Lønn 202002 62782145 4015 REFUSJON 20200214 19717</t>
  </si>
  <si>
    <t>Lønn 202002 62782151 127 REFUSJON 20200228 21457 M</t>
  </si>
  <si>
    <t>Lønn 202002 62782145 4014 REFUSJON 20200214 20673</t>
  </si>
  <si>
    <t>Lønn 202002 62782152 48 SYKEREFUSJON 20200229</t>
  </si>
  <si>
    <t>Lønn 202002 62782152 125 SYKEREFUSJON 20200229</t>
  </si>
  <si>
    <t>Lønn 202002 62782152 122 SYKEREFUSJON 20200229</t>
  </si>
  <si>
    <t>Lønn 202002 62782152 50 SYKEREFUSJON 20200229</t>
  </si>
  <si>
    <t>Lønn 202002 62782152 124 SYKEREFUSJON 20200229</t>
  </si>
  <si>
    <t>Lønn 202002 62782151 126 REFUSJON 20200228 20756 M</t>
  </si>
  <si>
    <t>Lønn 202002 62782152 49 SYKEREFUSJON 20200229</t>
  </si>
  <si>
    <t>Lønn 202002 62782152 123 SYKEREFUSJON 20200229</t>
  </si>
  <si>
    <t>Lønn 202002 62782152 51 SYKEREFUSJON 20200229</t>
  </si>
  <si>
    <t>IF</t>
  </si>
  <si>
    <t>Pc - til Evy</t>
  </si>
  <si>
    <t>Feil porto</t>
  </si>
  <si>
    <t>Rullemus/Tastatur - Evy</t>
  </si>
  <si>
    <t>Renhold - februar</t>
  </si>
  <si>
    <t>10545</t>
  </si>
  <si>
    <t>Åssiden Pizzadrift AS</t>
  </si>
  <si>
    <t>DS-møte 27/1</t>
  </si>
  <si>
    <t>10525</t>
  </si>
  <si>
    <t>Ingeniør Ivar Pettersen AS</t>
  </si>
  <si>
    <t>Axesspunkt for trådløs WiFi-Johnsen</t>
  </si>
  <si>
    <t>Div. Kontorrekv. LeneH</t>
  </si>
  <si>
    <t>Telenor-Gol</t>
  </si>
  <si>
    <t>Dipper</t>
  </si>
  <si>
    <t>10122</t>
  </si>
  <si>
    <t>City Pizza</t>
  </si>
  <si>
    <t>Møte 24/2</t>
  </si>
  <si>
    <t>Pizza - JaneG.</t>
  </si>
  <si>
    <t>Pizza-Besøk.Hund-23/2</t>
  </si>
  <si>
    <t>Bruk og faste avg. - 11.01.20-10.03.20- Marit B. Svendsen</t>
  </si>
  <si>
    <t>Bruk og faste avg. - 11.01.20-10.03.20-Vannredning Ringerike&amp;Hole RK</t>
  </si>
  <si>
    <t>Bruk og faste avg. - 11.01.20-10.03.20- Parviz Salimi</t>
  </si>
  <si>
    <t>Bruk og faste avg. - 11.01.20-10.03.20- Ståle Trevland</t>
  </si>
  <si>
    <t>Bruk og faste avg. - 11.01.20-10.03.20- Ilse DeVos</t>
  </si>
  <si>
    <t>Bruk og faste avg. - 11.01.20-10.03.20- Dipali Gosain</t>
  </si>
  <si>
    <t>Bruk og faste avg. - 11.01.20-10.03.20- Lene Hansen</t>
  </si>
  <si>
    <t>Bruk og faste avg. 11.01..20-10.03.20 - Kirsten R. Pettersen</t>
  </si>
  <si>
    <t>Bruk og faste avg. - 11.01.20-10.03.20- Jorunn H.Kornerud</t>
  </si>
  <si>
    <t>Bruk og faste avg. - 11.01.20-10.03.20- Anikken Hjelde</t>
  </si>
  <si>
    <t>Bruk og faste avg. - 11.01.20-10.03.20- Gunn Hege Myhre</t>
  </si>
  <si>
    <t>Bruk og faste avg. - 11.01.20-10.03.20- Jon Peter Wium</t>
  </si>
  <si>
    <t>Bruk og faste avg. - 11.01.20-10.03.20- Jane Grøtting</t>
  </si>
  <si>
    <t>8019977733</t>
  </si>
  <si>
    <t>99061020011222000010</t>
  </si>
  <si>
    <t>10220</t>
  </si>
  <si>
    <t>Telemark Røde Kors</t>
  </si>
  <si>
    <t>Tildeling fra Jan Robert og Ole-Steinars minnefond, Telemark RK</t>
  </si>
  <si>
    <t>20311</t>
  </si>
  <si>
    <t>Tilskudd 2020 fra Søknadsportalen til Fellesverket</t>
  </si>
  <si>
    <t>22190172</t>
  </si>
  <si>
    <t>Utbet krn 22190172 - Kongsberg RK</t>
  </si>
  <si>
    <t>Utbet krn 22190171, Ringerike og Hole RK</t>
  </si>
  <si>
    <t>22190171</t>
  </si>
  <si>
    <t>Skatteetaten - mva oppgjør 2020</t>
  </si>
  <si>
    <t>2740</t>
  </si>
  <si>
    <t>Røde Kors Førstehjelp AS, provisjon 2019</t>
  </si>
  <si>
    <t>29801</t>
  </si>
  <si>
    <t>Norges RK - tilskudd 2020 del 1:2, D00158 FFA</t>
  </si>
  <si>
    <t>Norges RK - tilskudd 2020 del 1:2, D00179 Bark</t>
  </si>
  <si>
    <t>Norges RK - tilskudd 2020 del 1:2 D00338 Fellesver</t>
  </si>
  <si>
    <t>Norges RK - tilskudd 2020 del 1:2, D00124 Øvrig mi</t>
  </si>
  <si>
    <t>Norges RK - tilskudd 2020 del 1:2, D001282 Bes.tj.</t>
  </si>
  <si>
    <t>Norges RK - tilskudd 2020 del 1:2, D00344 Norsktre</t>
  </si>
  <si>
    <t>Norges RK - tilskudd 2020 del 1:2, D00092 Visitor</t>
  </si>
  <si>
    <t>Norges RK - tilskudd 2020 del 1:2, D00067 Røff</t>
  </si>
  <si>
    <t>Norges RK - medlemskontingent februar 2020</t>
  </si>
  <si>
    <t>Norges RK - tilskudd 2020 del 1:2 pr 6.3.20</t>
  </si>
  <si>
    <t>Norges RK - tilskudd 2020 del 1:2, D00155 A. oppv.</t>
  </si>
  <si>
    <t>Norges RK - tilskudd 2020 del 1:2, D00099 FG</t>
  </si>
  <si>
    <t>Norges RK - tilskudd 2020 del 1:2, D00169 Leksehje</t>
  </si>
  <si>
    <t>Norges RK - tilskudd 2020 del 1:2, D00128 Besøkstj</t>
  </si>
  <si>
    <t>Norges RK - tilskudd 2020 del 1:2, D003432 Unge bo</t>
  </si>
  <si>
    <t>Drammen RK f 22190095</t>
  </si>
  <si>
    <t>22190095</t>
  </si>
  <si>
    <t>Kreditrente - manglende renter 2019</t>
  </si>
  <si>
    <t>BU</t>
  </si>
  <si>
    <t>Omkostninger bank mars 2020</t>
  </si>
  <si>
    <t>10425</t>
  </si>
  <si>
    <t>Nore og Uvdal Røde Kors</t>
  </si>
  <si>
    <t>Lønn 202003</t>
  </si>
  <si>
    <t>Lønn 202003 62782163 451 REFUSJON 20200330 22511 r</t>
  </si>
  <si>
    <t>Lønn 202003 62782155 2104 REFUSJON 20200313 21650</t>
  </si>
  <si>
    <t>Lønn 202003 62782155 873 REFUSJON 20200313 22506 K</t>
  </si>
  <si>
    <t>Lønn 202003 62782163 370 LØNN 20200330</t>
  </si>
  <si>
    <t>Lønn 202003 62782155 224 LØNN 20200313</t>
  </si>
  <si>
    <t>Lønn 202003 62782155 4048 LØNN 20200313</t>
  </si>
  <si>
    <t>Lønn 202003 62782163 369 LØNN 20200330</t>
  </si>
  <si>
    <t>Lønn 202003 62782163 8 LØNN 20200330</t>
  </si>
  <si>
    <t>Lønn 202003 62782155 4044 LØNN 20200313</t>
  </si>
  <si>
    <t>Lønn 202003 62782163 366 REFUSJON 20200330 22251 K</t>
  </si>
  <si>
    <t>Lønn 202003 62782155 222 REFUSJON 20200313 21650 R</t>
  </si>
  <si>
    <t>Lønn 202003 62782163 111 REFUSJON 20200330 22251 M</t>
  </si>
  <si>
    <t>Lønn 202003 62782155 4045 LØNN 20200313</t>
  </si>
  <si>
    <t>Lønn 202003 62782155 223 LØNN 20200313</t>
  </si>
  <si>
    <t>Lønn 202003 62782155 4043 REFUSJON 20200313 22134</t>
  </si>
  <si>
    <t>Lønn 202003 62782163 452 REFUSJON 20200330 22300 r</t>
  </si>
  <si>
    <t>Lønn 202003 62782163 453 REFUSJON 20200330 22383 r</t>
  </si>
  <si>
    <t>Lønn 202003 62782163 63 REFUSJON 20200330 22156 re</t>
  </si>
  <si>
    <t>Lønn 202003 62782163 560 REFUSJON 20200330 22683 R</t>
  </si>
  <si>
    <t>Lønn 202003 62782163 314 REFUSJON 20200330 23082 K</t>
  </si>
  <si>
    <t>Lønn 202003 62782163 313 REFUSJON 20200330 23080 K</t>
  </si>
  <si>
    <t>Lønn 202003 62782163 312 REFUSJON 20200330 23078 K</t>
  </si>
  <si>
    <t>Lønn 202003 62782155 4046 LØNN 20200313</t>
  </si>
  <si>
    <t>Lønn 202003 62782155 4047 REFUSJON 20200313 21875</t>
  </si>
  <si>
    <t>Lønn 202003 62782163 367 LØNN 20200330</t>
  </si>
  <si>
    <t>Lønn 202003 62782163 368 LØNN 20200330</t>
  </si>
  <si>
    <t>Lønn 202003 62782155 874 LØNN 20200313</t>
  </si>
  <si>
    <t>Lønn 202003 62782155 1632 REFUSJON 20200313 22411</t>
  </si>
  <si>
    <t>Lønn 202003 62782155 4049 LØNN 20200313</t>
  </si>
  <si>
    <t>Lønn 202003 62782155 4050 REFUSJON 20200313 21502</t>
  </si>
  <si>
    <t>Lønn 202003 62782155 4051 REFUSJON 20200313 21620</t>
  </si>
  <si>
    <t>Lønn 202003 62782155 1631 REFUSJON 20200313 21849</t>
  </si>
  <si>
    <t>Lønn 202003 62782163 9 REFUSJON 20200330 22684 Rei</t>
  </si>
  <si>
    <t>Lønn 202003 62782155 3404 REFUSJON 20200313 22109</t>
  </si>
  <si>
    <t>Lønn 202003 62782163 346 REFUSJON 20200330 23082 R</t>
  </si>
  <si>
    <t>Lønn 202003 62782163 345 REFUSJON 20200330 23080 R</t>
  </si>
  <si>
    <t>Lønn 202003 62782163 344 REFUSJON 20200330 23078 R</t>
  </si>
  <si>
    <t>Lønn 202003 62782164 27 SYKEREFUSJON 20200331</t>
  </si>
  <si>
    <t>Lønn 202003 62782164 21 SYKEREFUSJON 20200331</t>
  </si>
  <si>
    <t>Lønn 202003 62782164 29 SYKEREFUSJON 20200331</t>
  </si>
  <si>
    <t>Lønn 202003 62782164 23 SYKEREFUSJON 20200331</t>
  </si>
  <si>
    <t>Lønn 202003 62782164 28 SYKEREFUSJON 20200331</t>
  </si>
  <si>
    <t>Lønn 202003 62782164 22 SYKEREFUSJON 20200331</t>
  </si>
  <si>
    <t>Lønn 202003 62782164 30 SYKEREFUSJON 20200331</t>
  </si>
  <si>
    <t>Lønn 202003 62782155 1913 LØNN 20200313</t>
  </si>
  <si>
    <t>Lønn 202003 62782155 1949 REFUSJON 20200313 21656</t>
  </si>
  <si>
    <t>Lønn 202003 62782155 1950 REFUSJON 20200313 22064</t>
  </si>
  <si>
    <t>Lønn 202003 62782155 1912 LØNN 20200313</t>
  </si>
  <si>
    <t>Lønn 202003 62782155 1948 REFUSJON 20200313 22134</t>
  </si>
  <si>
    <t>Lønn 202003 62782164 24 SYKEREFUSJON 20200331</t>
  </si>
  <si>
    <t>Lønn 202003 62782155 1313 REFUSJON 20200313 21875</t>
  </si>
  <si>
    <t>Lønn 202003 62782163 347 LØNN 20200330</t>
  </si>
  <si>
    <t>Lønn 202003 62782163 348 LØNN 20200330</t>
  </si>
  <si>
    <t>Lønn 202003 62782155 1316 REFUSJON 20200313 22109</t>
  </si>
  <si>
    <t>Fordeling probono akto ihht bud jan-mars 2020</t>
  </si>
  <si>
    <t>Fordeling felleskostn akto ihht bud jan-mars 2020</t>
  </si>
  <si>
    <t>Hjelpekorpsløfet Nore og Uvdal RK</t>
  </si>
  <si>
    <t>10047</t>
  </si>
  <si>
    <t>Clarion Collection Hotell Tollboden</t>
  </si>
  <si>
    <t>Overnatt. ifbm. kurs-Besøksv.m/hund</t>
  </si>
  <si>
    <t>10473</t>
  </si>
  <si>
    <t>Comparex Norge AS</t>
  </si>
  <si>
    <t>Fornyelse av lisens Photoshop Jorunn H. Kornerud</t>
  </si>
  <si>
    <t>Blomster til Geir Waaler</t>
  </si>
  <si>
    <t>leir evaluering / planlegging</t>
  </si>
  <si>
    <t>Lønn DK 202002</t>
  </si>
  <si>
    <t>Bruk og faste avg.- 11.02.20-10.04.20 - Kirsten R.Pettersen</t>
  </si>
  <si>
    <t>Bruk og faste avg.- 11.02.20-10.04.20 - Vannredn.Ringerike&amp;Hole</t>
  </si>
  <si>
    <t>Bruk og faste avg.- 11.02.20-10.04.20 - Parviz Salimi</t>
  </si>
  <si>
    <t>Bruk og faste avg.- 11.02.20-10.04.20 - Ståle Trevland</t>
  </si>
  <si>
    <t>Bruk og faste avg.- 11.02.20-10.04.20 - Ilse DeVos</t>
  </si>
  <si>
    <t>Bruk og faste avg.- 11.02.20-10.04.20 - Dipali Gosain</t>
  </si>
  <si>
    <t>Bruk og faste avg.- 11.02.20-10.04.20 - Lene Hansen</t>
  </si>
  <si>
    <t>Bruk og faste avg.- 11.02.20-10.04.20 - Anikken Hjelde</t>
  </si>
  <si>
    <t>Bruk og faste avg.- 11.02.20-10.04.20 - Gunn-Hege Myhre</t>
  </si>
  <si>
    <t>Bruk og faste avg.- 11.02.20-10.04.20 - Jane Grøtting</t>
  </si>
  <si>
    <t>Bruk og faste avg.- 11.02.20-10.04.20 -Marit B. Svendsen</t>
  </si>
  <si>
    <t>Bruk og faste avg.- 11.02.20-10.04.20 - Jorunn H.Kornerud</t>
  </si>
  <si>
    <t>Bruk og faste avg.- 11.02.20-10.04.20 - Jon Peter Wium</t>
  </si>
  <si>
    <t>Toner til hjemmekontor-LeneH</t>
  </si>
  <si>
    <t>10073</t>
  </si>
  <si>
    <t>Quality Hotel Grand as</t>
  </si>
  <si>
    <t>Kursdag-7.3.20</t>
  </si>
  <si>
    <t>Renhold Mars</t>
  </si>
  <si>
    <t>10356</t>
  </si>
  <si>
    <t>Sørvangen Næringspark AS</t>
  </si>
  <si>
    <t>Makulering-38kg</t>
  </si>
  <si>
    <t>10350</t>
  </si>
  <si>
    <t>Domeneshop AS</t>
  </si>
  <si>
    <t>Epost-adresser d-råd hjelpekorps</t>
  </si>
  <si>
    <t>Lønn DK 202003</t>
  </si>
  <si>
    <t>Ref lønn jan-april 2020</t>
  </si>
  <si>
    <t>Norges RK, medlemskontingent mars 2020</t>
  </si>
  <si>
    <t>Omkostninger bank april 2020</t>
  </si>
  <si>
    <t>10547</t>
  </si>
  <si>
    <t>BAHS KAPITAL AS</t>
  </si>
  <si>
    <t>10548</t>
  </si>
  <si>
    <t>ALFA NORDIC AS</t>
  </si>
  <si>
    <t>Avskrivning møbler/innredning 2017,  apr-juni 2020</t>
  </si>
  <si>
    <t>Avskrivning møbler/innredning 2018,  apr-juni 2020</t>
  </si>
  <si>
    <t>Lønn 202004 62782165 1266 REFUSJON 20200415 23221</t>
  </si>
  <si>
    <t>Lønn 202004 62782165 1267 REFUSJON 20200415 23223</t>
  </si>
  <si>
    <t>Lønn 202004 62782165 1987 REFUSJON 20200415 22688</t>
  </si>
  <si>
    <t>Lønn 202004 62782165 3997 LØNN 20200415</t>
  </si>
  <si>
    <t>Lønn 202004 62782165 1752 REFUSJON 20200415 23079</t>
  </si>
  <si>
    <t>Lønn 202004 62782165 1756 REFUSJON 20200415 23083</t>
  </si>
  <si>
    <t>Lønn 202004 62782165 1757 REFUSJON 20200415 23081</t>
  </si>
  <si>
    <t>Lønn 202004 62782165 1758 REFUSJON 20200415 23216</t>
  </si>
  <si>
    <t>Lønn 202004</t>
  </si>
  <si>
    <t>Lønn 202004 62782165 3626 REFUSJON 20200415 23222</t>
  </si>
  <si>
    <t>Lønn 202004 62782165 1264 REFUSJON 20200415 23207</t>
  </si>
  <si>
    <t>Lønn 202004 62782165 1265 REFUSJON 20200415 23210</t>
  </si>
  <si>
    <t>Lønn 202004 62782165 4107 REFUSJON 20200415 23209</t>
  </si>
  <si>
    <t>Lønn 202004 62782165 4108 REFUSJON 20200415 23210</t>
  </si>
  <si>
    <t>Lønn 202004 62782165 769 REFUSJON 20200415 23219 R</t>
  </si>
  <si>
    <t>Lønn 202004 62782165 4109 REFUSJON 20200415 23213</t>
  </si>
  <si>
    <t>Lønn 202004 62782165 768 REFUSJON 20200415 23215 R</t>
  </si>
  <si>
    <t>Lønn 202004 62782165 386 REFUSJON 20200415 23081 R</t>
  </si>
  <si>
    <t>Lønn 202004 62782165 387 REFUSJON 20200415 23216 R</t>
  </si>
  <si>
    <t>Lønn 202004 62782165 972 REFUSJON 20200415 23220 M</t>
  </si>
  <si>
    <t>Lønn 202004 62782165 4717 REFUSJON 20200415 22685</t>
  </si>
  <si>
    <t>Lønn 202004 62782165 385 REFUSJON 20200415 23083 R</t>
  </si>
  <si>
    <t>Lønn 202004 62782165 384 REFUSJON 20200415 23079 R</t>
  </si>
  <si>
    <t>Lønn 202004 62782174 23 sykeref mai-jun 2019</t>
  </si>
  <si>
    <t>Lønn 202004 62782169 5 SYKEREFUSJON 20200430</t>
  </si>
  <si>
    <t>Lønn 202004 62782174 158 sykeref mai-jun 2019</t>
  </si>
  <si>
    <t>Lønn 202004 62782174 22 sykeref mai-jun 2019</t>
  </si>
  <si>
    <t>D00349</t>
  </si>
  <si>
    <t>Lønn 202004 62782174 121 sykeref mai-jun 2019</t>
  </si>
  <si>
    <t>Lønn 202004 62782169 82 SYKEREFUSJON 20200430</t>
  </si>
  <si>
    <t>Lønn 202004 62782169 81 SYKEREFUSJON 20200430</t>
  </si>
  <si>
    <t>Lønn 202004 62782169 83 SYKEREFUSJON 20200430</t>
  </si>
  <si>
    <t>Lønn 202004 62782174 8 sykeref mai-jun 2019</t>
  </si>
  <si>
    <t>Lønn 202004 62782169 138 SYKEREFUSJON 20200430</t>
  </si>
  <si>
    <t>Lønn 202004 62782165 3879 REFUSJON 20200415 23207</t>
  </si>
  <si>
    <t>NRK: Pro-bono tjenenste Jan.-April 2020</t>
  </si>
  <si>
    <t>Omp. 40200001 lønn 202001, Jonas Gulbrandsen</t>
  </si>
  <si>
    <t>Omp. 40200002 lønn 202002, Jonas Gulbrandsen</t>
  </si>
  <si>
    <t>Omp. 40200003 lønn 202003, Jonas Gulbrandsen</t>
  </si>
  <si>
    <t>Omp. 40200007 lønn 202004, Jonas Gulbrandsen</t>
  </si>
  <si>
    <t>Hjelpekorpsløftet  Nedre Eiker RK</t>
  </si>
  <si>
    <t>Purring vedr. Tollboden</t>
  </si>
  <si>
    <t>10536</t>
  </si>
  <si>
    <t>Telia-Protele AS</t>
  </si>
  <si>
    <t>iPhone til Ståle T.</t>
  </si>
  <si>
    <t>Ref.krav Nedre Eiker RK</t>
  </si>
  <si>
    <t>10552</t>
  </si>
  <si>
    <t>VISMA FINANCIAL SOLUTIONS AS</t>
  </si>
  <si>
    <t>Revisjon 2019 - akonto, renter</t>
  </si>
  <si>
    <t>Revisjon 2019 - akonto</t>
  </si>
  <si>
    <t>.</t>
  </si>
  <si>
    <t>Bruk og avg. for 482 43 560</t>
  </si>
  <si>
    <t>*Golsfjellet i påsken* -Tlf. 32076300</t>
  </si>
  <si>
    <t>Lønn DK 202001</t>
  </si>
  <si>
    <t>Batterier</t>
  </si>
  <si>
    <t>Lenovo PC</t>
  </si>
  <si>
    <t>Dipper Mobil - Jonas H.G.</t>
  </si>
  <si>
    <t>10308</t>
  </si>
  <si>
    <t>Diners Club Norge AS/SEB KORT BANK AB.OSLOFILIALEN</t>
  </si>
  <si>
    <t>Div.kred. vedr. 16-17.03-20</t>
  </si>
  <si>
    <t>Fly 16.-17.mars-20- M.Risan &amp; M.Stenstadvold</t>
  </si>
  <si>
    <t>Telenor-Golsfjellet</t>
  </si>
  <si>
    <t>Bruk og faste avg.11.04-10.02.20 - Jon Peter Wium</t>
  </si>
  <si>
    <t>Bruk og faste avg.11.04-10.02.20 - Kirsten R.Pettersen</t>
  </si>
  <si>
    <t>Bruk og faste avg.11.04-10.02.20 - Jorunn H. Kornerud</t>
  </si>
  <si>
    <t>Bruk og faste avg.11.04-10.02.20 - Marit Svendsen</t>
  </si>
  <si>
    <t>Bruk og faste avg.11.04-10.02.20 - Vannredning Ring&amp;Hole</t>
  </si>
  <si>
    <t>Bruk og faste avg.11.04-10.02.20 - Dipali Gosain</t>
  </si>
  <si>
    <t>Bruk og faste avg.11.04-10.02.20 -Parviz Salimi</t>
  </si>
  <si>
    <t>Bruk og faste avg.11.04-10.02.20 -Staale Trevland</t>
  </si>
  <si>
    <t>Bruk og faste avg.11.04-10.02.20 - Ilse DeVos</t>
  </si>
  <si>
    <t>Bruk og faste avg.11.04-10.02.20 - Gunn-Hege Myhre</t>
  </si>
  <si>
    <t>Bruk og faste avg.11.04-10.02.20 - Anikken Hjelde</t>
  </si>
  <si>
    <t>Bruk og faste avg.11.04-10.02.20 - Lene Hansen</t>
  </si>
  <si>
    <t>Bruk og faste avg.11.04-10.02.20 - Jane Grøtting</t>
  </si>
  <si>
    <t>Kreditnota kommer</t>
  </si>
  <si>
    <t>10501</t>
  </si>
  <si>
    <t>Scandic Ambassadeur Drammen</t>
  </si>
  <si>
    <t>årsmøte AH, BU og ØF</t>
  </si>
  <si>
    <t>10551</t>
  </si>
  <si>
    <t>F24 Nordics AS</t>
  </si>
  <si>
    <t>CIM-trafikk</t>
  </si>
  <si>
    <t>Kreditnota frivlligtur Moldova</t>
  </si>
  <si>
    <t>Kreditnota årsmøte AK, ØF og BU</t>
  </si>
  <si>
    <t>Årsmøte Buskerud</t>
  </si>
  <si>
    <t>Årsmøte Akershus</t>
  </si>
  <si>
    <t>Årsmøte Østfold</t>
  </si>
  <si>
    <t>Lønn DK 202004</t>
  </si>
  <si>
    <t>8020932910</t>
  </si>
  <si>
    <t>20019</t>
  </si>
  <si>
    <t>Flesberg Røde Kors Hjelpekorps</t>
  </si>
  <si>
    <t>99061020019221901414</t>
  </si>
  <si>
    <t>Ref lønn mai 2020</t>
  </si>
  <si>
    <t>Ref lønn jan-mai AniHje</t>
  </si>
  <si>
    <t>Kreditering f 22200021</t>
  </si>
  <si>
    <t>Ref lønn mai Anikken</t>
  </si>
  <si>
    <t>Kredit jan-april 2020</t>
  </si>
  <si>
    <t>Kredit mai 2020</t>
  </si>
  <si>
    <t>Ref lønn jan-mai 2020</t>
  </si>
  <si>
    <t>Norges RK, medlemskontingent april 2020</t>
  </si>
  <si>
    <t>Modum RK f 22190130 og 22190150</t>
  </si>
  <si>
    <t>20005</t>
  </si>
  <si>
    <t>20004</t>
  </si>
  <si>
    <t>22190146</t>
  </si>
  <si>
    <t>Hurum RK f 22190146</t>
  </si>
  <si>
    <t>Bell Media rest f 22190125</t>
  </si>
  <si>
    <t>Anita Saastad Hansen f 22190161</t>
  </si>
  <si>
    <t>20429</t>
  </si>
  <si>
    <t>Anita Saastad Hansen</t>
  </si>
  <si>
    <t>Sigdal RK f 22190155</t>
  </si>
  <si>
    <t>Bell Media f 22190159 rest</t>
  </si>
  <si>
    <t>20006</t>
  </si>
  <si>
    <t>Sigdal Røde Kors</t>
  </si>
  <si>
    <t>20008</t>
  </si>
  <si>
    <t>Krødsherad RK f 22190050 og 22190020</t>
  </si>
  <si>
    <t>Norsk Tipping, grasrotandelen 2020</t>
  </si>
  <si>
    <t>Omkostninger bank mai 2020</t>
  </si>
  <si>
    <t>10396</t>
  </si>
  <si>
    <t>Hovet og Hol Røde Kors</t>
  </si>
  <si>
    <t>Lønn 202005 62782185 29 SYKEREFUSJON 20200531</t>
  </si>
  <si>
    <t>Lønn 202005 62782176 1106 REFUSJON 20200515 24694</t>
  </si>
  <si>
    <t>Lønn 202005 62782180 70 REFUSJON 20200529 25169 Km</t>
  </si>
  <si>
    <t>Lønn 202005 62782180 71 REFUSJON 20200529 25170 Km</t>
  </si>
  <si>
    <t>Lønn 202005 62782176 2084 REFUSJON 20200515 24694</t>
  </si>
  <si>
    <t>Lønn 202005 62782180 159 REFUSJON 20200529 24769 R</t>
  </si>
  <si>
    <t>Lønn 202005</t>
  </si>
  <si>
    <t>Lønn 202005 62782185 30 SYKEREFUSJON 20200531</t>
  </si>
  <si>
    <t>Lønn 202005 62782185 106 SYKEREFUSJON 20200531</t>
  </si>
  <si>
    <t>Lønn 202005 62782185 10 SYKEREFUSJON 20200531</t>
  </si>
  <si>
    <t>Lønn 202005 62782176 2079 REFUSJON 20200515 24074</t>
  </si>
  <si>
    <t>Lønn 202005 62782176 2078 REFUSJON 20200515 24075</t>
  </si>
  <si>
    <t>Fordeling probono akto ihht bud april-juni 2020</t>
  </si>
  <si>
    <t>Fordeling felleskostn akto ihht bud april-juni 202</t>
  </si>
  <si>
    <t>Ref krav Hjelpekorpsløftet Flå RK</t>
  </si>
  <si>
    <t>Ref krav Hjelpekorpsløftet Hovet og Hol RK</t>
  </si>
  <si>
    <t>Purrebeløp</t>
  </si>
  <si>
    <t>Renhold mai</t>
  </si>
  <si>
    <t>10553</t>
  </si>
  <si>
    <t>IEC Telecom Norway AS</t>
  </si>
  <si>
    <t>Satelittabonnement</t>
  </si>
  <si>
    <t>10007</t>
  </si>
  <si>
    <t>Interflora Norge AS</t>
  </si>
  <si>
    <t>Blomster til Jan Arne Øen</t>
  </si>
  <si>
    <t>Lønn DK 202005</t>
  </si>
  <si>
    <t>8015113558</t>
  </si>
  <si>
    <t>99061020011222000029</t>
  </si>
  <si>
    <t>99061020002222000038</t>
  </si>
  <si>
    <t>Kursdag 07.03.20 Kongsberg</t>
  </si>
  <si>
    <t>4</t>
  </si>
  <si>
    <t>D00206</t>
  </si>
  <si>
    <t>20003</t>
  </si>
  <si>
    <t>20376</t>
  </si>
  <si>
    <t>Svelvik Røde Kors Hjelpekorps</t>
  </si>
  <si>
    <t>20023</t>
  </si>
  <si>
    <t>Nesbyen Røde Kors</t>
  </si>
  <si>
    <t>Norges RK, medlemskontingent mai 2020</t>
  </si>
  <si>
    <t>Omkostninger bank juni 2020</t>
  </si>
  <si>
    <t>Lønn 202006</t>
  </si>
  <si>
    <t>Lønn 202006 62782186 3942 REFUSJON 20200615 25510</t>
  </si>
  <si>
    <t>Lønn 202006 62782188 271 REFUSJON 20200630 25988 R</t>
  </si>
  <si>
    <t>Lønn 202006 62782188 270 REFUSJON 20200630 25987 R</t>
  </si>
  <si>
    <t>Lønn 202006 62782187 11 LØNN 20200610</t>
  </si>
  <si>
    <t>Lønn 202006 62782187 12 REFUSJON 20200610 20484 In</t>
  </si>
  <si>
    <t>Lønn 202006 62782187 10 REFUSJON 20200610 25170 Km</t>
  </si>
  <si>
    <t>Lønn 202006 62782187 8 LØNN 20200610</t>
  </si>
  <si>
    <t>Lønn 202006 62782187 665 LØNN 20200610</t>
  </si>
  <si>
    <t>Lønn 202006 62782187 667 REFUSJON 20200610 20484 I</t>
  </si>
  <si>
    <t>Lønn 202006 62782187 13 LØNN 20200610</t>
  </si>
  <si>
    <t>Lønn 202006 62782187 668 LØNN 20200610</t>
  </si>
  <si>
    <t>Lønn 202006 62782187 543 LØNN 20200610</t>
  </si>
  <si>
    <t>Lønn 202006 62782187 669 LØNN 20200610</t>
  </si>
  <si>
    <t>Lønn 202006 62782186 2266 LØNN 20200615</t>
  </si>
  <si>
    <t>Lønn 202006 62782188 503 LØNN 20200630</t>
  </si>
  <si>
    <t>Lønn 202006 62782186 1471 LØNN 20200615</t>
  </si>
  <si>
    <t>Lønn 202006 62782187 544 LØNN 20200610</t>
  </si>
  <si>
    <t>Lønn 202006 62782187 546 REFUSJON 20200610 25170 K</t>
  </si>
  <si>
    <t>Lønn 202006 62782187 7 LØNN 20200610</t>
  </si>
  <si>
    <t>Lønn 202006 62782188 501 LØNN 20200630</t>
  </si>
  <si>
    <t>Lønn 202006 62782187 664 LØNN 20200610</t>
  </si>
  <si>
    <t>Lønn 202006 62782187 9 REFUSJON 20200610 25169 Km-</t>
  </si>
  <si>
    <t>Lønn 202006 62782188 502 LØNN 20200630</t>
  </si>
  <si>
    <t>Lønn 202006 62782187 666 LØNN 20200610</t>
  </si>
  <si>
    <t>Lønn 202006 62782194 21 SYKEREFUSJON 20200630</t>
  </si>
  <si>
    <t>Lønn 202006 62782194 99 SYKEREFUSJON 20200630</t>
  </si>
  <si>
    <t>Lønn 202006 62782194 189 SYKEREFUSJON 20200630</t>
  </si>
  <si>
    <t>Lønn 202006 62782194 22 SYKEREFUSJON 20200630</t>
  </si>
  <si>
    <t>Lønn 202006 62782194 23 SYKEREFUSJON 20200630</t>
  </si>
  <si>
    <t>Lønn 202006 62782194 190 SYKEREFUSJON 20200630</t>
  </si>
  <si>
    <t>Lønn 202006 62782194 191 SYKEREFUSJON 20200630</t>
  </si>
  <si>
    <t>Lønn 202006 62782194 192 SYKEREFUSJON 20200630</t>
  </si>
  <si>
    <t>Lønn 202006 62782194 193 SYKEREFUSJON 20200630</t>
  </si>
  <si>
    <t>Lønn 202006 62782194 98 SYKEREFUSJON 20200630</t>
  </si>
  <si>
    <t>Lønn 202006 62782187 545 REFUSJON 20200610 25169 K</t>
  </si>
  <si>
    <t>Nullstilt IB 2020 tilskudd søknadsportalen 2019</t>
  </si>
  <si>
    <t>For mye inntektsført tilskudd BARK 2019</t>
  </si>
  <si>
    <t>Nullstilt IB 2020 tilskudd søknadsportalen 2019 ør</t>
  </si>
  <si>
    <t>Skyldig tilskudd søknadsportalen 2019</t>
  </si>
  <si>
    <t>D00280</t>
  </si>
  <si>
    <t>D002892</t>
  </si>
  <si>
    <t>D002893</t>
  </si>
  <si>
    <t>Ørediff kto 2951</t>
  </si>
  <si>
    <t>Hjelpekorpsløftet Flå RK</t>
  </si>
  <si>
    <t>Hjelpekorpsløftet Hovet og Hol RK</t>
  </si>
  <si>
    <t>Purregeb. vedr. BDO</t>
  </si>
  <si>
    <t>10555</t>
  </si>
  <si>
    <t>Cafè Picasso AS</t>
  </si>
  <si>
    <t>Gruppesamling-AØS</t>
  </si>
  <si>
    <t>10383</t>
  </si>
  <si>
    <t>Point Transaction Systems AS</t>
  </si>
  <si>
    <t>Kamera-Powershot G7 -Øyvind RJ</t>
  </si>
  <si>
    <t>10556</t>
  </si>
  <si>
    <t>Kreditorforeningen M-Norge SA</t>
  </si>
  <si>
    <t>Mobil-Øyvind RJ</t>
  </si>
  <si>
    <t>Purregeb.Telia-mobil ØyvindRJ</t>
  </si>
  <si>
    <t>CIM - Varslingstjeneste</t>
  </si>
  <si>
    <t>Dipper Abon.</t>
  </si>
  <si>
    <t>Telenor-"Påsken i Golsfjellet*</t>
  </si>
  <si>
    <t>10554</t>
  </si>
  <si>
    <t>SOFTWAREONE NORWAY AS</t>
  </si>
  <si>
    <t>Acrobat abonn - LH</t>
  </si>
  <si>
    <t>Acrobat abon. - Evy</t>
  </si>
  <si>
    <t>Bruk og faste avg.-11.05.20-10.07.20-Dipali Gosain</t>
  </si>
  <si>
    <t>Bruk og faste avg.-11.05.20-10.07.20-Lene Hansen</t>
  </si>
  <si>
    <t>Bruk og faste avg.-11.05.20-10.07.20-Ilse DeVos</t>
  </si>
  <si>
    <t>Bruk og faste avg.-11.05.20-10.07.20-Staale Trevland</t>
  </si>
  <si>
    <t>Bruk og faste avg.-11.05.20-10.07.20-Vannredn. Ringerike&amp;Hole</t>
  </si>
  <si>
    <t>Bruk og faste avg.-11.05.20-10.07.20-Parviz Salimi</t>
  </si>
  <si>
    <t>Bruk og faste avg.-11.05.20-10.07.20-Jane Grøtting</t>
  </si>
  <si>
    <t>Bruk og faste avg.-11.05.20-10.07.20-Anikken Hjelde</t>
  </si>
  <si>
    <t>Bruk og faste avg.-11.05.20-10.07.20-Gunn-Hege Myhre</t>
  </si>
  <si>
    <t>Bruk og faste avg.-11.05.20-10.07.20-JonPeter Wium</t>
  </si>
  <si>
    <t>Bruk og faste avg.-11.05.20-10.07.20-Kirsten Risum</t>
  </si>
  <si>
    <t>Bruk og faste avg.-11.05.20-10.07.20-Jorunn H.Kornerud</t>
  </si>
  <si>
    <t>Bruk og faste avg.-11.05.20-10.07.20-Marit B. Svendsen</t>
  </si>
  <si>
    <t>Clarion 15.juni 2020</t>
  </si>
  <si>
    <t>Renhold Juni - Tollbugata</t>
  </si>
  <si>
    <t>10305</t>
  </si>
  <si>
    <t>Waterlogic Norge AS</t>
  </si>
  <si>
    <t>Kildevann periode 07-12</t>
  </si>
  <si>
    <t>Rollup til besøkstjenesten fra NRK</t>
  </si>
  <si>
    <t>Husleie 1.halvår 2020</t>
  </si>
  <si>
    <t>Lønn DK 202006</t>
  </si>
  <si>
    <t>8009108345</t>
  </si>
  <si>
    <t>99061020002222000089</t>
  </si>
  <si>
    <t>99061020025222000127</t>
  </si>
  <si>
    <t>99061020003222000131</t>
  </si>
  <si>
    <t>99061020011222000053</t>
  </si>
  <si>
    <t>99061020004222000073</t>
  </si>
  <si>
    <t>99061020006222000114</t>
  </si>
  <si>
    <t>99061020023222000175</t>
  </si>
  <si>
    <t>9999</t>
  </si>
  <si>
    <t>8010110122</t>
  </si>
  <si>
    <t>8016108734</t>
  </si>
  <si>
    <t>99061020002222000194</t>
  </si>
  <si>
    <t>8017108101</t>
  </si>
  <si>
    <t>99061020011222000185</t>
  </si>
  <si>
    <t>99061020011222000231</t>
  </si>
  <si>
    <t>21</t>
  </si>
  <si>
    <t>Produksjon og utgivelse Røde Kors avisa 1. utg. 2020</t>
  </si>
  <si>
    <t>2710</t>
  </si>
  <si>
    <t>Tilskudd sommerakt barn og unge ID5183, Drammen RK</t>
  </si>
  <si>
    <t>Tilskudd sommerakt barn og unge ID5180, Drammen RK</t>
  </si>
  <si>
    <t>Dobbeltbet fakt 22190121 - Ringerike og Hole RK</t>
  </si>
  <si>
    <t>RK avisa 1. utg. 2020</t>
  </si>
  <si>
    <t>1</t>
  </si>
  <si>
    <t>2700</t>
  </si>
  <si>
    <t>Ref lønn juni-juli 2020</t>
  </si>
  <si>
    <t>Oppgjør kredit lønn 2019 Drammen RK</t>
  </si>
  <si>
    <t>Norges RK, medlemskontingent juni 2020</t>
  </si>
  <si>
    <t>Gol og Hemsedal RK f 22200006</t>
  </si>
  <si>
    <t>22200006</t>
  </si>
  <si>
    <t>Øvre Eiker RK f 22200014</t>
  </si>
  <si>
    <t>22200014</t>
  </si>
  <si>
    <t>Avr.RK avisa 1 utg. 2020</t>
  </si>
  <si>
    <t>Bell Media avregning RK avisa 1. utg. 2020</t>
  </si>
  <si>
    <t>Konto	Konto (T)	Koststed	Aktiv	Aktiv (T)	Beløp</t>
  </si>
  <si>
    <t>Omkostninger bank juli 2020</t>
  </si>
  <si>
    <t>10075</t>
  </si>
  <si>
    <t>Baker Hansen St. Hallvard</t>
  </si>
  <si>
    <t>10557</t>
  </si>
  <si>
    <t>Meny Mosseporten</t>
  </si>
  <si>
    <t>Lønn 202007 62782196 3021 REFUSJON 20200715 26782</t>
  </si>
  <si>
    <t>Lønn 202007 62782196 3020 REFUSJON 20200715 26729</t>
  </si>
  <si>
    <t>Lønn 202007 62782201 19 SYKEREFUSJON 20200731</t>
  </si>
  <si>
    <t>Lønn 202007 62782201 20 SYKEREFUSJON 20200731</t>
  </si>
  <si>
    <t>Lønn 202007 62782201 136 SYKEREFUSJON 20200731</t>
  </si>
  <si>
    <t>Lønn 202007 62782196 2854 REFUSJON 20200715 26727</t>
  </si>
  <si>
    <t>Lønn 202007 62782196 330 REFUSJON 20200715 26726 r</t>
  </si>
  <si>
    <t>Lønn 202007 62782196 4627 REFUSJON 20200715 26777</t>
  </si>
  <si>
    <t>Lønn 202007 62782196 1014 REFUSJON 20200715 26814</t>
  </si>
  <si>
    <t>Lønn 202007 62782196 1195 LØNN 20200715</t>
  </si>
  <si>
    <t>Lønn 202007</t>
  </si>
  <si>
    <t>Lønn 202007 62782196 3022 REFUSJON 20200715 26790</t>
  </si>
  <si>
    <t>Lønn 202007 62782196 4264 REFUSJON 20200715 26724</t>
  </si>
  <si>
    <t>Lønn 202007 62782196 4271 REFUSJON 20200715 26728</t>
  </si>
  <si>
    <t>Lønn 202007 62782196 4263 REFUSJON 20200715 26721</t>
  </si>
  <si>
    <t>Avs ref lønn juni-juli 2020</t>
  </si>
  <si>
    <t>Avs ref lønn mai-juni MarSte</t>
  </si>
  <si>
    <t>Avs ref lønn juni og juli 2020</t>
  </si>
  <si>
    <t>Dobb.bet f 22200007, Hurum RK</t>
  </si>
  <si>
    <t>OF - utlegg Viken/BU - blir fakturert</t>
  </si>
  <si>
    <t>AK - bevertning 13.1.20</t>
  </si>
  <si>
    <t>AK - bevertning konferanse Viken</t>
  </si>
  <si>
    <t>AK - Dagpakke konferanse Viken</t>
  </si>
  <si>
    <t>AK - hotell konferanse Strømstad</t>
  </si>
  <si>
    <t>Avsatt for viderefakt til AK - årsmøte</t>
  </si>
  <si>
    <t>Avsatt for viderefakt til OF - årsmøte</t>
  </si>
  <si>
    <t>AK - utlegg Viken/BU - blir fakturert</t>
  </si>
  <si>
    <t>OF - standup Strømstad</t>
  </si>
  <si>
    <t>OF - matriell felles samling Strømstad</t>
  </si>
  <si>
    <t>AK - leie Henry Dunant 13.1.20</t>
  </si>
  <si>
    <t>OF - ny mobiltelefon Jonas G</t>
  </si>
  <si>
    <t>OF - ny mobiltelefon Jane Grøtting</t>
  </si>
  <si>
    <t>Best. Renate Østfold</t>
  </si>
  <si>
    <t>Baker Hansen</t>
  </si>
  <si>
    <t>10559</t>
  </si>
  <si>
    <t>Fylkesmannen i Oslo og Viken</t>
  </si>
  <si>
    <t>Kurs Samf.sikkerhet - Jan A. Øen</t>
  </si>
  <si>
    <t>Kurs-Gulbrandsen</t>
  </si>
  <si>
    <t>Golsfjellet</t>
  </si>
  <si>
    <t>Revisjon 2019</t>
  </si>
  <si>
    <t>Bruk og avgifter for 482 43 560</t>
  </si>
  <si>
    <t>Pizza 4. juni</t>
  </si>
  <si>
    <t>Sommeravslutning for Drammenskontoret og omegn</t>
  </si>
  <si>
    <t>10558</t>
  </si>
  <si>
    <t>Asker Røde Kors</t>
  </si>
  <si>
    <t>Leie Solvik for ledersamling</t>
  </si>
  <si>
    <t>CIM - SMS og Tale</t>
  </si>
  <si>
    <t>Bruk og avg. "Golsfjellet"</t>
  </si>
  <si>
    <t>Bruk og faste avg. 11.06.20-10.08.20 - Lene Hansen</t>
  </si>
  <si>
    <t>Bruk og faste avg. 11.06.20-10.08.20 - Jon Peter Wium</t>
  </si>
  <si>
    <t>Bruk og faste avg. 11.06.20-10.08.20 -Staale Trevland</t>
  </si>
  <si>
    <t>Bruk og faste avg. 11.06.20-10.08.20 - Vannredn.Ringrike&amp;Hole</t>
  </si>
  <si>
    <t>Bruk og faste avg. 11.06.20-10.08.20 - Parviz Salimi</t>
  </si>
  <si>
    <t>Bruk og faste avg. 11.06.20-10.08.20 - Ilse DeVos</t>
  </si>
  <si>
    <t>Bruk og faste avg. 11.06.20-10.08.20 - Dipali Gosail</t>
  </si>
  <si>
    <t>Bruk og faste avg. 11.06.20-10.08.20 - Anikken Hjelde</t>
  </si>
  <si>
    <t>Bruk og faste avg. 11.06.20-10.08.20 - Gunn-Hege Myhre</t>
  </si>
  <si>
    <t>Bruk og faste avg. 11.06.20-10.08.20 - Jane Grøtting</t>
  </si>
  <si>
    <t>Bruk og faste avg. 11.06.20-10.08.20 - Kirsten Pettersen</t>
  </si>
  <si>
    <t>Bruk og faste avg. 11.06.20-10.08.20 - Jorunn Kornerud</t>
  </si>
  <si>
    <t>Bruk og faste avg. 11.06.20-10.08.20 - Marit Brekke Svendsen</t>
  </si>
  <si>
    <t>8018908999</t>
  </si>
  <si>
    <t>99061020013222000269</t>
  </si>
  <si>
    <t>99061020013222000102</t>
  </si>
  <si>
    <t>Forskudd Hjelpekorpsløftet ihht avtale, Krødsherad RK</t>
  </si>
  <si>
    <t>Forskudd hjelpekorpsløftet, Krødsherad RK</t>
  </si>
  <si>
    <t>Ref lønn juni og juli 2020</t>
  </si>
  <si>
    <t>20337</t>
  </si>
  <si>
    <t>Akershus Røde Kors</t>
  </si>
  <si>
    <t>Ref lønn mai-juni MarSte</t>
  </si>
  <si>
    <t>Ref lønn aug 2020</t>
  </si>
  <si>
    <t>Ref lønn august 2020</t>
  </si>
  <si>
    <t>Norges RK, medlemskontingent juli 2020</t>
  </si>
  <si>
    <t>Global Beverage v /Jon Peter Wium f 22190017</t>
  </si>
  <si>
    <t>20416</t>
  </si>
  <si>
    <t>Jon Peter Wium</t>
  </si>
  <si>
    <t>22190017</t>
  </si>
  <si>
    <t>Fordeling felleskostn akto ihht bud juli-sept 2020</t>
  </si>
  <si>
    <t>Fordeling probono akto ihht bud juli-sept 2020</t>
  </si>
  <si>
    <t>Tbf avs ref lønn mai-juni MarSte</t>
  </si>
  <si>
    <t>Tbf avs ref lønn juni og juli 2020</t>
  </si>
  <si>
    <t>Tbf avs ref lønn juni-juli 2020</t>
  </si>
  <si>
    <t>Differanse utbet RKF provisjon 2018</t>
  </si>
  <si>
    <t>Differanse utbet RKF provisjon 2019</t>
  </si>
  <si>
    <t>Lønn 202008</t>
  </si>
  <si>
    <t>Lønn 202008 62782202 3805 LØNN 20200814</t>
  </si>
  <si>
    <t>Lønn 202008 62782202 3806 LØNN 20200814</t>
  </si>
  <si>
    <t>Lønn 202008 62782206 122 SYKEREFUSJON 20200831</t>
  </si>
  <si>
    <t>Lønn 202008 62782206 50 SYKEREFUSJON 20200831</t>
  </si>
  <si>
    <t>Lønn 202008 62782206 123 SYKEREFUSJON 20200831</t>
  </si>
  <si>
    <t>Lønn 202008 62782206 51 SYKEREFUSJON 20200831</t>
  </si>
  <si>
    <t>Lønn 202008 62782205 47 REFUSJON 20200828 28439 Re</t>
  </si>
  <si>
    <t>Lønn 202008 62782205 203 REFUSJON 20200828 28439 K</t>
  </si>
  <si>
    <t>Lønn 202008 62782205 204 LØNN 20200828</t>
  </si>
  <si>
    <t>Pro-Bono tjeneste 2.tert. Mai- August 2020</t>
  </si>
  <si>
    <t>Avskrivning møbler/innredning 2017,  juli-sept 202</t>
  </si>
  <si>
    <t>Avskrivning møbler/innredning 2018,  juli-sept 202</t>
  </si>
  <si>
    <t>Hjelpekorpsløftet 2020 Gol RK</t>
  </si>
  <si>
    <t>Hjelpekorpsløftet 2020 Ø. Eiker RK</t>
  </si>
  <si>
    <t>Hjelpekorpsløftet 2020 Geilo RK</t>
  </si>
  <si>
    <t>Inntektsført  utbet LF pr 31.8. D00379 sommerakt b</t>
  </si>
  <si>
    <t>10281</t>
  </si>
  <si>
    <t>Vinn Industri Drammen AS</t>
  </si>
  <si>
    <t>7601</t>
  </si>
  <si>
    <t>Det kommer en kredittnota som går mot denne - Kr. nota nr. 10139</t>
  </si>
  <si>
    <t>Denne kredittnotaen som går mot Faktura 9976</t>
  </si>
  <si>
    <t>Ref krav Hjelpkorpsløftet 2020 Gol RK</t>
  </si>
  <si>
    <t>Ref krav Hjelpekorpsløftet 2020 Ø.Eiker RK</t>
  </si>
  <si>
    <t>Ref krav Hjelpekorpsløftet 2020 Geilo RK</t>
  </si>
  <si>
    <t>Satelittabonn- 3.kvartal 2020</t>
  </si>
  <si>
    <t>CIM-Varseltjeneste - Juli</t>
  </si>
  <si>
    <t>Renhold - August</t>
  </si>
  <si>
    <t>Bruk og faste avg.11.07.20-10.09.20-Jane Grøtting</t>
  </si>
  <si>
    <t>Bruk og faste avg.11.07.20-10.09.20-ParvizSalimi</t>
  </si>
  <si>
    <t>Bruk og faste avg.11.07.20-10.09.20-Vannredning Ringerike&amp;Hole</t>
  </si>
  <si>
    <t>Bruk og faste avg.11.07.20-10.09.20-Staale Trevland</t>
  </si>
  <si>
    <t>Bruk og faste avg.11.07.20-10.09.20-Ilse DeVos</t>
  </si>
  <si>
    <t>Bruk og faste avg.11.07.20-10.09.20-Anikken Hjelde</t>
  </si>
  <si>
    <t>Bruk og faste avg.11.07.20-10.09.20-Gunn-Hege Myhre</t>
  </si>
  <si>
    <t>Bruk og faste avg.11.07.20-10.09.20-Lene Hansen</t>
  </si>
  <si>
    <t>Bruk og faste avg.11.07.20-10.09.20-Jon Peter Wium</t>
  </si>
  <si>
    <t>Bruk og faste avg.11.07.20-10.09.20-Kirsten R.Pettersen</t>
  </si>
  <si>
    <t>Bruk og faste avg.11.07.20-10.09.20-Jorunn H.Kornerud</t>
  </si>
  <si>
    <t>Bruk og faste avg.11.07.20-10.09.20-Marit B.Svendsen</t>
  </si>
  <si>
    <t>Bruk og faste avg.11.07.20-10.09.20-Dipali Gosain</t>
  </si>
  <si>
    <t>Blekk til hjemmeprinter-LeneH.</t>
  </si>
  <si>
    <t>Lønn DK 202007</t>
  </si>
  <si>
    <t>Div.til møte i Tollbugata 20.08.</t>
  </si>
  <si>
    <t>Antiback</t>
  </si>
  <si>
    <t>Overnatting-samling 21-23/8-Sorteberglien</t>
  </si>
  <si>
    <t>Lønn DK 202008</t>
  </si>
  <si>
    <t>Div. antibac til kontor</t>
  </si>
  <si>
    <t>Div. kontorrekv. Lyreco-LH</t>
  </si>
  <si>
    <t>Tastatur&amp;mus-MariAnnM</t>
  </si>
  <si>
    <t>Mva-komp attestasjon</t>
  </si>
  <si>
    <t>Blomster Mari Ann</t>
  </si>
  <si>
    <t>Telefonbruk og avg.BRKH-Dipper-JonasG.</t>
  </si>
  <si>
    <t>CIM varslingstjeneste</t>
  </si>
  <si>
    <t>Sonekontor 07.09.20-Kred.nota-tilsvarende beløp</t>
  </si>
  <si>
    <t>Sonekontor07.09.20-kreditnota kommer</t>
  </si>
  <si>
    <t>Sommerakt barn og unge Kongsberg RK</t>
  </si>
  <si>
    <t>99061020002222000283</t>
  </si>
  <si>
    <t>99061020011222000290</t>
  </si>
  <si>
    <t>8016109483</t>
  </si>
  <si>
    <t>8021114713</t>
  </si>
  <si>
    <t>99061020013222000315</t>
  </si>
  <si>
    <t>99061020011222000304</t>
  </si>
  <si>
    <t>99061020337222000323</t>
  </si>
  <si>
    <t>Ekstra tilskudd 2020 Fellesverket, Drammen RK</t>
  </si>
  <si>
    <t>Ref lønn sept 2020</t>
  </si>
  <si>
    <t>Andel årsmøte fra BU</t>
  </si>
  <si>
    <t>Andel årsmøte OF</t>
  </si>
  <si>
    <t>Norges RK - tilskudd 2020 del 2:2 pr 6.3.20</t>
  </si>
  <si>
    <t>Norges RK - tilskudd 2020 del 2:2, D00155 A. oppv.</t>
  </si>
  <si>
    <t>Norges RK - tilskudd 2020 del 2:2, D00099 FG</t>
  </si>
  <si>
    <t>Norges RK - tilskudd 2020 del 2:2, D00158 FFA</t>
  </si>
  <si>
    <t>Norges RK - tilskudd 2020 del 2:2, D00179 Bark</t>
  </si>
  <si>
    <t>Norges RK - tilskudd 2020 del 2:2 D00338 Fellesver</t>
  </si>
  <si>
    <t>Norges RK - tilskudd 2020 del 2:2, D00128 Besøkstj</t>
  </si>
  <si>
    <t>Norges RK - tilskudd 2020 del 2:2, D003432 Unge bo</t>
  </si>
  <si>
    <t>Norges RK - tilskudd 2020 del 2:2, D00124 Øvrig mi</t>
  </si>
  <si>
    <t>Norges RK - tilskudd 2020 del 2:2, D001282 Bes.tj.</t>
  </si>
  <si>
    <t>Norges RK - tilskudd 2020 del 2:2, D00344 Norsktre</t>
  </si>
  <si>
    <t>Norges RK - tilskudd 2020 del 2:2, D00092 Visitor</t>
  </si>
  <si>
    <t>Norges RK - tilskudd 2020 del 2:2, D00169 Leksehje</t>
  </si>
  <si>
    <t>Norges RK - tilskudd 2020 sommerakt barn og unge D</t>
  </si>
  <si>
    <t>Norges RK medlemskontingent aug 2020</t>
  </si>
  <si>
    <t>Norsk Tipping, grasrotandelen, tbf b 33200037 dobb.ført</t>
  </si>
  <si>
    <t>20007</t>
  </si>
  <si>
    <t>Røyken Røde Kors</t>
  </si>
  <si>
    <t>Røyken RK</t>
  </si>
  <si>
    <t>Omkostninger bank aug 2020</t>
  </si>
  <si>
    <t>Omkostninger bank sept 2020</t>
  </si>
  <si>
    <t>Lønn 202009</t>
  </si>
  <si>
    <t>Lønn 202009 62782209 1650 REFUSJON 20200915 28951</t>
  </si>
  <si>
    <t>Lønn 202009 62782209 1602 REFUSJON 20200915 28896</t>
  </si>
  <si>
    <t>Lønn 202009 62782209 1033 REFUSJON 20200915 29078</t>
  </si>
  <si>
    <t>Lønn 202009 62782223 77 SYKEREFUSJON 20200930</t>
  </si>
  <si>
    <t>Lønn 202009 62782223 78 SYKEREFUSJON 20200930</t>
  </si>
  <si>
    <t>Lønn 202009 62782209 1951 REFUSJON 20200915 29355</t>
  </si>
  <si>
    <t>Lønn 202009 62782213 325 LØNN 20200930</t>
  </si>
  <si>
    <t>Lønn 202009 62782209 1095 LØNN 20200915</t>
  </si>
  <si>
    <t>Lønn 202009 62782213 453 LØNN 20200930</t>
  </si>
  <si>
    <t>Lønn 202009 62782209 1703 REFUSJON 20200915 29078</t>
  </si>
  <si>
    <t>Lønn 202009 62782209 1032 REFUSJON 20200915 29172</t>
  </si>
  <si>
    <t>Lønn 202009 62782213 374 REFUSJON 20200930 29720 R</t>
  </si>
  <si>
    <t>Lønn 202009 62782213 373 REFUSJON 20200930 29719 R</t>
  </si>
  <si>
    <t>Lønn 202009 62782209 1952 REFUSJON 20200915 29625</t>
  </si>
  <si>
    <t>Lønn 202009 62782213 492 REFUSJON 20200930 29488 r</t>
  </si>
  <si>
    <t>D002726</t>
  </si>
  <si>
    <t>Lønn 202009 62782213 493 REFUSJON 20200930 29484 r</t>
  </si>
  <si>
    <t>Lønn 202009 62782209 1694 LØNN 20200915</t>
  </si>
  <si>
    <t>Lønn 202009 62782209 1698 LØNN 20200915</t>
  </si>
  <si>
    <t>Lønn 202009 62782209 1651 REFUSJON 20200915 29043</t>
  </si>
  <si>
    <t>Lønn 202009 62782209 4670 LØNN 20200915</t>
  </si>
  <si>
    <t>Lønn 202009 62782213 324 LØNN 20200930</t>
  </si>
  <si>
    <t>Lønn 202009 62782209 604 REFUSJON 20200915 28896 K</t>
  </si>
  <si>
    <t>Lønn 202009 62782209 603 REFUSJON 20200915 29172 K</t>
  </si>
  <si>
    <t>Lønn 202009 62782213 336 REFUSJON 20200930 29720 K</t>
  </si>
  <si>
    <t>Lønn 202009 62782213 335 REFUSJON 20200930 29719 K</t>
  </si>
  <si>
    <t>Lønn 202009 62782209 1202 REFUSJON 20200915 28649</t>
  </si>
  <si>
    <t>Lønn 202009 62782209 1203 REFUSJON 20200915 29153</t>
  </si>
  <si>
    <t>Lønn 202009 62782209 605 LØNN 20200915</t>
  </si>
  <si>
    <t>Lønn 202009 62782209 4669 REFUSJON 20200915 29199</t>
  </si>
  <si>
    <t>Lønn 202009 62782209 1695 REFUSJON 20200915 29310</t>
  </si>
  <si>
    <t>Lønn 202009 62782209 1692 REFUSJON 20200915 28799</t>
  </si>
  <si>
    <t>Lønn 202009 62782209 1696 LØNN 20200915</t>
  </si>
  <si>
    <t>Lønn 202009 62782209 4430 REFUSJON 20200915 29321</t>
  </si>
  <si>
    <t>Lønn 202009 62782209 1702 REFUSJON 20200915 28954</t>
  </si>
  <si>
    <t>Lønn 202009 62782213 326 LØNN 20200930</t>
  </si>
  <si>
    <t>Lønn 202009 62782209 1701 LØNN 20200915</t>
  </si>
  <si>
    <t>Lønn 202009 62782209 1697 REFUSJON 20200915 29566</t>
  </si>
  <si>
    <t>Inntektsført  utbet LF pr 30.9. D00379 sommerakt b</t>
  </si>
  <si>
    <t>R&amp;H Refusjon sommerakt barn og unge</t>
  </si>
  <si>
    <t>Sonekontor Tyrifj.-09.09.20</t>
  </si>
  <si>
    <t>Bruk og faste avg. 11.08.20-10.10.20 - Kirsten Risum</t>
  </si>
  <si>
    <t>Bruk og faste avg. 11.08.20-10.10.20 - Jane Grøtting</t>
  </si>
  <si>
    <t>Bruk og faste avg. 11.08.20-10.10.20 - JorunnH. Kornerud</t>
  </si>
  <si>
    <t>Bruk og faste avg. 11.08.20-10.10.20 - Marit Svendsen</t>
  </si>
  <si>
    <t>Bruk og faste avg. 11.08.20-10.10.20 - Vannredning Ringerike &amp; Hole</t>
  </si>
  <si>
    <t>Bruk og faste avg. 11.08.20-10.10.20 - Drammen</t>
  </si>
  <si>
    <t>Bruk og faste avg. 11.08.20-10.10.20 - Ringerike &amp; Hole</t>
  </si>
  <si>
    <t>Bruk og faste avg. 11.08.20-10.10.20 - Buskerud</t>
  </si>
  <si>
    <t>Leie lokaler ifm bes.v. m/hund</t>
  </si>
  <si>
    <t>Refusjon Kongsberg sommerakt barn og unge</t>
  </si>
  <si>
    <t>Renhold Tollbugata September</t>
  </si>
  <si>
    <t>Matfixeren-17.09.20Besøkstj. Torunn</t>
  </si>
  <si>
    <t>Pizza 08. sept - best.mobil 994 60 604</t>
  </si>
  <si>
    <t>Printerblekk-LeneH</t>
  </si>
  <si>
    <t>Blomster-Parviz Salimi</t>
  </si>
  <si>
    <t>Lønn DK 202009</t>
  </si>
  <si>
    <t>Cim-varsling</t>
  </si>
  <si>
    <t>HDMI-kabel til kontor-LeneHansen</t>
  </si>
  <si>
    <t>Bruk og avgift for 482 43 560</t>
  </si>
  <si>
    <t>Telefon og avg.-BRKH-Dipper-JonasG.</t>
  </si>
  <si>
    <t>Bruk og avgift "Golsfjellet"</t>
  </si>
  <si>
    <t>Bruk og faste avg. 11.09.20-11.11.20 - Jane Grøtting</t>
  </si>
  <si>
    <t>Bruk og faste avg. 11.09.20-11.11.20 - Lene Hansen</t>
  </si>
  <si>
    <t>Bruk og faste avg. 11.09.20-11.11.20 - Anikken Hjelde</t>
  </si>
  <si>
    <t>Bruk og faste avg. 11.09.20-11.11.20 - Dipali Gosain</t>
  </si>
  <si>
    <t>Bruk og faste avg. 11.09.20-11.11.20 - Ilse DeVos</t>
  </si>
  <si>
    <t>Bruk og faste avg. 11.09.20-11.11.20 - Jon Peter Wium</t>
  </si>
  <si>
    <t>Bruk og faste avg. 11.09.20-11.11.20 - Marit Svendsen</t>
  </si>
  <si>
    <t>Bruk og faste avg. 11.09.20-11.11.20 - Kirsten R. Pettersen</t>
  </si>
  <si>
    <t>Bruk og faste avg. 11.09.20-11.11.20 - Jorunn H. Kornerud</t>
  </si>
  <si>
    <t>Bruk og faste avg. 11.09.20-11.11.20 - Parviz Salimi</t>
  </si>
  <si>
    <t>Bruk og faste avg. 11.09.20-11.11.20 - Vannredning Ringerike &amp; Hole</t>
  </si>
  <si>
    <t>Bruk og faste avg. 11.09.20-11.11.20 - Staale Trevland</t>
  </si>
  <si>
    <t>Bruk og faste avg. 11.09.20-11.11.20 - GunnHege</t>
  </si>
  <si>
    <t>99061020011222000347</t>
  </si>
  <si>
    <t>99061020013222000366</t>
  </si>
  <si>
    <t>99061020002222000356</t>
  </si>
  <si>
    <t>8007108831</t>
  </si>
  <si>
    <t>Tildeling fra Opplæring- og Materiellfondet, Kongsberg RK</t>
  </si>
  <si>
    <t>20307</t>
  </si>
  <si>
    <t>Internasjonalt distriktssamarbeid med Moldova 2020</t>
  </si>
  <si>
    <t>20020</t>
  </si>
  <si>
    <t>20012</t>
  </si>
  <si>
    <t>20015</t>
  </si>
  <si>
    <t>20026</t>
  </si>
  <si>
    <t>Vats Røde Kors Hjelpekorps</t>
  </si>
  <si>
    <t>Ref lønn okt 2020</t>
  </si>
  <si>
    <t>Viderefakt AK</t>
  </si>
  <si>
    <t>Viderfakturert OF</t>
  </si>
  <si>
    <t>22200027</t>
  </si>
  <si>
    <t>Bell Media delbet f 22200027</t>
  </si>
  <si>
    <t>Hotell Tollboden, refusjon dobbeltbet Overn 21-23/8-Sorteberglien</t>
  </si>
  <si>
    <t>Norges RK, medlemskontingent sept 2020</t>
  </si>
  <si>
    <t>Norges RK, tilskudd 2020 del 2:2, Røff D00067</t>
  </si>
  <si>
    <t>Norges RK, ekstra tilskudd 2020- Fellesverket</t>
  </si>
  <si>
    <t>Norges RK, tilskudd 2020</t>
  </si>
  <si>
    <t>Stiftelsen Kaare Berg, tilskudd Besøkstjenesten</t>
  </si>
  <si>
    <t>Tbf bilag 35200016, oimk bank aug 2020, dobbeltført</t>
  </si>
  <si>
    <t>Omkostninger bank okt 2020</t>
  </si>
  <si>
    <t>Avskrivning møbler/innredning 2017,  okt-des 2020</t>
  </si>
  <si>
    <t>Avskrivning møbler/innredning 2018,  okt-des 2020</t>
  </si>
  <si>
    <t>Lønn 202010</t>
  </si>
  <si>
    <t>Lønn 202010 62782226 2130 LØNN 20201015</t>
  </si>
  <si>
    <t>Lønn 202010 62782226 2133 LØNN 20201015</t>
  </si>
  <si>
    <t>Lønn 202010 62782226 2134 REFUSJON 20201015 31098</t>
  </si>
  <si>
    <t>Lønn 202010 62782228 25 REFUSJON 20201030 31682 Km</t>
  </si>
  <si>
    <t>Lønn 202010 62782226 3106 REFUSJON 20201015 30539</t>
  </si>
  <si>
    <t>Lønn 202010 62782226 1082 REFUSJON 20201015 30691</t>
  </si>
  <si>
    <t>Lønn 202010 62782226 1085 REFUSJON 20201015 29854</t>
  </si>
  <si>
    <t>Lønn 202010 62782228 29 LØNN 20201030</t>
  </si>
  <si>
    <t>Lønn 202010 62782226 1086 REFUSJON 20201015 29859</t>
  </si>
  <si>
    <t>Lønn 202010 62782226 1083 REFUSJON 20201015 29849</t>
  </si>
  <si>
    <t>Lønn 202010 62782228 26 REFUSJON 20201030 31686 Km</t>
  </si>
  <si>
    <t>Lønn 202010 62782228 527 REFUSJON 20201030 31767 R</t>
  </si>
  <si>
    <t>Lønn 202010 62782226 4364 REFUSJON 20201015 30384</t>
  </si>
  <si>
    <t>Lønn 202010 62782226 3922 REFUSJON 20201015 31095</t>
  </si>
  <si>
    <t>Lønn 202010 62782228 375 REFUSJON 20201030 31029 R</t>
  </si>
  <si>
    <t>Lønn 202010 62782226 2132 REFUSJON 20201015 30747</t>
  </si>
  <si>
    <t>Lønn 202010 62782226 2131 LØNN 20201015</t>
  </si>
  <si>
    <t>Lønn 202010 62782228 27 LØNN 20201030</t>
  </si>
  <si>
    <t>Lønn 202010 62782226 3249 REFUSJON 20201015 30248</t>
  </si>
  <si>
    <t>Lønn 202010 62782228 562 REFUSJON 20201030 31163 r</t>
  </si>
  <si>
    <t>Lønn 202010 62782226 3239 REFUSJON 20201015 30532</t>
  </si>
  <si>
    <t>Lønn 202010 62782226 3240 REFUSJON 20201015 30538</t>
  </si>
  <si>
    <t>Lønn 202010 62782226 3387 REFUSJON 20201015 30576</t>
  </si>
  <si>
    <t>Lønn 202010 62782226 3386 REFUSJON 20201015 31098</t>
  </si>
  <si>
    <t>Lønn 202010 62782226 3385 REFUSJON 20201015 30747</t>
  </si>
  <si>
    <t>Lønn 202010 62782228 397 REFUSJON 20201030 31815 R</t>
  </si>
  <si>
    <t>Lønn 202010 62782226 3108 REFUSJON 20201015 30200</t>
  </si>
  <si>
    <t>Lønn 202010 62782226 1433 REFUSJON 20201015 30528</t>
  </si>
  <si>
    <t>Lønn 202010 62782229 169 SYKEREFUSJON 20201031</t>
  </si>
  <si>
    <t>Lønn 202010 62782229 170 SYKEREFUSJON 20201031</t>
  </si>
  <si>
    <t>Lønn 202010 62782229 171 SYKEREFUSJON 20201031</t>
  </si>
  <si>
    <t>Lønn 202010 62782229 76 SYKEREFUSJON 20201031</t>
  </si>
  <si>
    <t>Lønn 202010 62782226 1438 REFUSJON 20201015 30534</t>
  </si>
  <si>
    <t>Lønn 202010 62782226 1 REFUSJON 20201015 29858 Møt</t>
  </si>
  <si>
    <t>Lønn 202010 62782226 3109 REFUSJON 20201015 30692</t>
  </si>
  <si>
    <t>Lønn 202010 62782228 160 REFUSJON 20201030 31202 M</t>
  </si>
  <si>
    <t>Lønn 202010 62782228 28 REFUSJON 20201030 31815 Km</t>
  </si>
  <si>
    <t>Lønn 202010 62782228 374 REFUSJON 20201030 30944 R</t>
  </si>
  <si>
    <t>Lønn 202010 62782226 2597 REFUSJON 20201015 30254</t>
  </si>
  <si>
    <t>Lønn 202010 62782227 50 REFUSJON 20201012 20681 In</t>
  </si>
  <si>
    <t>Lønn 202010 62782226 2598 LØNN 20201015</t>
  </si>
  <si>
    <t>Lønn 202010 62782228 30 REFUSJON 20201030 30792 Km</t>
  </si>
  <si>
    <t>Lønn 202010 62782228 31 REFUSJON 20201030 31257 Km</t>
  </si>
  <si>
    <t>Lønn 202010 62782228 32 REFUSJON 20201030 31420 Km</t>
  </si>
  <si>
    <t>Lønn 202010 62782227 15 REFUSJON 20201012 20681 In</t>
  </si>
  <si>
    <t>Lønn 202010 62782226 2592 REFUSJON 20201015 30576</t>
  </si>
  <si>
    <t>Lønn 202010 62782228 547 LØNN 20201030</t>
  </si>
  <si>
    <t>Lønn 202010 62782228 376 LØNN 20201030</t>
  </si>
  <si>
    <t>Lønn 202010 62782226 2591 LØNN 20201015</t>
  </si>
  <si>
    <t>Inntektsført  utbet LF pr 31.10. D00124 øvr.migras</t>
  </si>
  <si>
    <t>Inntektsført  utbet LF pr 31.10. D00169 Leksehjelp</t>
  </si>
  <si>
    <t>Inntektsført  utbet LF pr 31.10. D00179 Bark</t>
  </si>
  <si>
    <t>Sonekontor 1.sept-PersHotel</t>
  </si>
  <si>
    <t>R &amp; H, Leksehjelp</t>
  </si>
  <si>
    <t>R &amp; H Leksehjelp</t>
  </si>
  <si>
    <t>Modum RK Bark</t>
  </si>
  <si>
    <t>Modum RK, Bark</t>
  </si>
  <si>
    <t>Refusjon Bark RIngerike og Hole</t>
  </si>
  <si>
    <t>R &amp; H Bark</t>
  </si>
  <si>
    <t>Inventar utstyr R &amp; H Bark</t>
  </si>
  <si>
    <t>reisekostnader R &amp; H Bark</t>
  </si>
  <si>
    <t>Andre kostnader R &amp; H Bark</t>
  </si>
  <si>
    <t>Renhold-lokaler oktober</t>
  </si>
  <si>
    <t>Opphold etter regning for 2 intruktører for 1. kurshelg BVH på Kongsberg i Uke 40</t>
  </si>
  <si>
    <t>10096</t>
  </si>
  <si>
    <t>Norges Røde Kors Sentrene AS</t>
  </si>
  <si>
    <t>Eidene</t>
  </si>
  <si>
    <t>R &amp; H øvrig migrasjon</t>
  </si>
  <si>
    <t>10369</t>
  </si>
  <si>
    <t>Sundvolden Hotel AS</t>
  </si>
  <si>
    <t>Ledersamling Distrikt Hjk</t>
  </si>
  <si>
    <t>Lønn DK 202010</t>
  </si>
  <si>
    <t>Lyreco-penner og tørkepapir</t>
  </si>
  <si>
    <t>CIM-varseltjeneste Okt-20</t>
  </si>
  <si>
    <t>10560</t>
  </si>
  <si>
    <t>Quality Hotel Grand Kongsberg</t>
  </si>
  <si>
    <t>Opphold etter regning etter temakurs besøksvenn med hund uke 43. tilstede: 2 instruktører og en ansatt</t>
  </si>
  <si>
    <t>8005109299</t>
  </si>
  <si>
    <t>99061020013222000382</t>
  </si>
  <si>
    <t>99061020002222000399</t>
  </si>
  <si>
    <t>8009900665</t>
  </si>
  <si>
    <t>99061020255222000416</t>
  </si>
  <si>
    <t>99061020337222000404</t>
  </si>
  <si>
    <t>99061020019222000445</t>
  </si>
  <si>
    <t>8011109439</t>
  </si>
  <si>
    <t>Gjensidigestiftelsens juleaksjon 2020, ID5383, Drammen RK</t>
  </si>
  <si>
    <t>Gjensidigestiftelsens juleaksjon 2020-ID 5424, Drammen RK</t>
  </si>
  <si>
    <t>Gjensidigestiftelsens juleaksjon 2020-ID 5424 del 2, Drammen RK</t>
  </si>
  <si>
    <t>Gjensidigestiftelsens juleaksjon 2020, ID5383 del 2, Drammen RK</t>
  </si>
  <si>
    <t>Hjelpekorpsløftet 2020, Hurum RK</t>
  </si>
  <si>
    <t>Ref lønn nov 2020</t>
  </si>
  <si>
    <t>Drammen RK, f 22200033 og 22200037</t>
  </si>
  <si>
    <t>Norges RK, medlemskontingent okt 2020</t>
  </si>
  <si>
    <t>1930</t>
  </si>
  <si>
    <t>Overført fra gml driftskonto til ny driftskonto i DnB</t>
  </si>
  <si>
    <t>Omkostninger bank nov 2020</t>
  </si>
  <si>
    <t>Lønn 202011 62782231 1062 REFUSJON 20201113 30523</t>
  </si>
  <si>
    <t>Lønn 202011 62782231 1239 LØNN 20201113</t>
  </si>
  <si>
    <t>Lønn 202011 62782234 625 LØNN 20201130</t>
  </si>
  <si>
    <t>Lønn 202011 62782231 1238 LØNN 20201113</t>
  </si>
  <si>
    <t>Lønn 202011 62782231 4790 REFUSJON 20201113 31296</t>
  </si>
  <si>
    <t>Lønn 202011 62782232 106 REFUSJON 20201110 25170 K</t>
  </si>
  <si>
    <t>Lønn 202011 62782232 140 REFUSJON 20201110 25169 K</t>
  </si>
  <si>
    <t>Lønn 202011 62782232 139 LØNN 20201110</t>
  </si>
  <si>
    <t>Lønn 202011 62782232 137 LØNN 20201110</t>
  </si>
  <si>
    <t>Lønn 202011 62782234 398 REFUSJON 20201130 32714 M</t>
  </si>
  <si>
    <t>Lønn 202011 62782234 399 REFUSJON 20201130 32716 M</t>
  </si>
  <si>
    <t>Lønn 202011 62782231 4791 LØNN 20201113</t>
  </si>
  <si>
    <t>Lønn 202011 62782232 17 REFUSJON 20201110 25169 Km</t>
  </si>
  <si>
    <t>Lønn 202011 62782232 18 REFUSJON 20201110 25170 Km</t>
  </si>
  <si>
    <t>Lønn 202011 62782231 1236 REFUSJON 20201113 32158</t>
  </si>
  <si>
    <t>Lønn 202011 62782231 1700 REFUSJON 20201113 32415</t>
  </si>
  <si>
    <t>Lønn 202011 62782240 124 SYKEREFUSJON 20201130</t>
  </si>
  <si>
    <t>Lønn 202011 62782240 125 SYKEREFUSJON 20201130</t>
  </si>
  <si>
    <t>Lønn 202011 62782240 126 SYKEREFUSJON 20201130</t>
  </si>
  <si>
    <t>Lønn 202011 62782240 77 SYKEREFUSJON 20201130</t>
  </si>
  <si>
    <t>Lønn 202011 62782232 138 REFUSJON 20201110 20681 I</t>
  </si>
  <si>
    <t>Lønn 202011 62782231 1237 REFUSJON 20201113 32331</t>
  </si>
  <si>
    <t>Lønn 202011 62782232 743 LØNN 20201110</t>
  </si>
  <si>
    <t>Lønn 202011 62782232 744 REFUSJON 20201110 20681 I</t>
  </si>
  <si>
    <t>Lønn 202011</t>
  </si>
  <si>
    <t>Lønn 202011 62782231 1344 REFUSJON 20201113 30197</t>
  </si>
  <si>
    <t>Lønn 202011 62782231 1345 LØNN 20201113</t>
  </si>
  <si>
    <t>Lønn 202011 62782234 390 LØNN 20201130</t>
  </si>
  <si>
    <t>Lønn 202011 62782231 4706 REFUSJON 20201113 31296</t>
  </si>
  <si>
    <t>Lønn 202011 62782234 623 REFUSJON 20201130 32642 K</t>
  </si>
  <si>
    <t>Lønn 202011 62782234 606 REFUSJON 20201130 32874 R</t>
  </si>
  <si>
    <t>Lønn 202011 62782234 607 REFUSJON 20201130 32970 R</t>
  </si>
  <si>
    <t>Lønn 202011 62782231 895 REFUSJON 20201113 32414 r</t>
  </si>
  <si>
    <t>Lønn 202011 62782231 888 REFUSJON 20201113 32035 r</t>
  </si>
  <si>
    <t>Lønn 202011 62782231 1235 LØNN 20201113</t>
  </si>
  <si>
    <t>Lønn 202011 62782234 624 LØNN 20201130</t>
  </si>
  <si>
    <t>Lønn 202011 62782231 1421 LØNN 20201113</t>
  </si>
  <si>
    <t>Lønn 202011 62782232 16 LØNN 20201110</t>
  </si>
  <si>
    <t>Lønn 202011 62782234 198 REFUSJON 20201130 32738 r</t>
  </si>
  <si>
    <t>Lønn 202011 62782234 301 REFUSJON 20201130 32041 R</t>
  </si>
  <si>
    <t>Ring&amp;Hole - besøkstjeneste</t>
  </si>
  <si>
    <t>Bark R og H</t>
  </si>
  <si>
    <t>Blomster til Inger-LiseHaarberg</t>
  </si>
  <si>
    <t>Blomster til Tor Flesseberg - KongsbergHK</t>
  </si>
  <si>
    <t>Renhold nov - Tollbugata</t>
  </si>
  <si>
    <t>Satelittlf.</t>
  </si>
  <si>
    <t>blomst</t>
  </si>
  <si>
    <t>10086</t>
  </si>
  <si>
    <t>Mellomregning OF</t>
  </si>
  <si>
    <t>Kongsberg Norsktrening</t>
  </si>
  <si>
    <t>Bark Kongsberg</t>
  </si>
  <si>
    <t>Antenne-Skogs-/Nødnett-Odd-IngeS.Blakkestad</t>
  </si>
  <si>
    <t>ScandicAm-Drammen-19.11.20 Jane Grøtting</t>
  </si>
  <si>
    <t>Lyreco-div. kalendere-LeneH.</t>
  </si>
  <si>
    <t>Leie kontorer Tollbugata 52-2.halvår-2020</t>
  </si>
  <si>
    <t>CIM-varseltjeneste-Nov-20</t>
  </si>
  <si>
    <t>ParvisSalimi-Svitsj-iPhone 11 Pro</t>
  </si>
  <si>
    <t>Abon.og bruk 11.10.20-10.12.20-Mrit Svendsen</t>
  </si>
  <si>
    <t>Abon.og bruk 11.10.20-10.12.20-KirstenR.Pettersen</t>
  </si>
  <si>
    <t>Abon.og bruk 11.10.20-10.12.20-JorunnH.Kornerud</t>
  </si>
  <si>
    <t>Abon.og bruk 11.10.20-10.12.20-Vannredning</t>
  </si>
  <si>
    <t>Abon.og bruk 11.10.20-10.12.20-ParvisSalimi</t>
  </si>
  <si>
    <t>Abon.og bruk 11.10.20-10.12.20-JonPeterWium</t>
  </si>
  <si>
    <t>Abon.og bruk 11.10.20-10.12.20-LenHansen</t>
  </si>
  <si>
    <t>Abon.og bruk 11.10.20-10.12.20-Staale Trevland</t>
  </si>
  <si>
    <t>Abon.og bruk 11.10.20-10.12.20-Gunn-HegeMyhre</t>
  </si>
  <si>
    <t>Abon.og bruk 11.10.20-10.12.20-AnikkenHjelde</t>
  </si>
  <si>
    <t>Abon.og bruk 11.10.20-10.12.20-IlseDeVos</t>
  </si>
  <si>
    <t>Abon.og bruk 11.10.20-10.12.20-DipaliGosain</t>
  </si>
  <si>
    <t>Abon.og bruk 11.10.20-10.12.20-Jane Grøtting</t>
  </si>
  <si>
    <t>10076</t>
  </si>
  <si>
    <t>Samlinger VIken. Viderefakturert fra Akershus</t>
  </si>
  <si>
    <t>refusjon RØFF Kongsberg</t>
  </si>
  <si>
    <t>Leie RK-hus i Mjøndalen v/Jane Grøtting</t>
  </si>
  <si>
    <t>ID4479 Ref Besøkstjeneste Ringerike</t>
  </si>
  <si>
    <t>ID4479 Ref Besøkstjenesten Ringerike</t>
  </si>
  <si>
    <t>ID 4077 Refusjon Leksehjelp Ringeriket</t>
  </si>
  <si>
    <t>ID4105 Ref frykningeguide Ringerike</t>
  </si>
  <si>
    <t>ID4076 ref Bark Ringerike Holek Ringerike</t>
  </si>
  <si>
    <t>8007112712</t>
  </si>
  <si>
    <t>99061020011222000428</t>
  </si>
  <si>
    <t>99061020002222000496</t>
  </si>
  <si>
    <t>99061020009222000512</t>
  </si>
  <si>
    <t>99061020013222000560</t>
  </si>
  <si>
    <t>99061020025222000615</t>
  </si>
  <si>
    <t>8014115058</t>
  </si>
  <si>
    <t>99061020011222000622</t>
  </si>
  <si>
    <t>99061020013222000641</t>
  </si>
  <si>
    <t>99061020002222000631</t>
  </si>
  <si>
    <t>8022966231</t>
  </si>
  <si>
    <t>99061020255222000661</t>
  </si>
  <si>
    <t>9906102033722200065-</t>
  </si>
  <si>
    <t>8022109780</t>
  </si>
  <si>
    <t>99061020339222000709</t>
  </si>
  <si>
    <t>8028917176</t>
  </si>
  <si>
    <t>Produksjon og utgivelse Røde Kors avisa 2. utg. 2020</t>
  </si>
  <si>
    <t>Dobb.bet. faktura 22200063, Kongberg RK</t>
  </si>
  <si>
    <t>Hjelpekorpsløftet 2020, Drammen RK</t>
  </si>
  <si>
    <t>Ekstra trykkekostnader RK avisa 1. utg. 2019</t>
  </si>
  <si>
    <t>Ekstra trykkekostnader RK avisa 1. utg. 2020</t>
  </si>
  <si>
    <t>Utbet kreditnota 22200078</t>
  </si>
  <si>
    <t>22200078</t>
  </si>
  <si>
    <t>Utbet krn 22200077</t>
  </si>
  <si>
    <t>22200077</t>
  </si>
  <si>
    <t>2980</t>
  </si>
  <si>
    <t>Stiftelsen Dam - veien til arbeid, Drammen RK</t>
  </si>
  <si>
    <t>Tilskudd hjelpekorpsløftet 2020, Ål RK</t>
  </si>
  <si>
    <t>ID3408 Hjelpekorpsløftet 2020 Krødsherad RK</t>
  </si>
  <si>
    <t>ID3608 Hjelpekorpsløftet 2020 Modum RK</t>
  </si>
  <si>
    <t>Lønnstilskudd enhetsleder 2020</t>
  </si>
  <si>
    <t>RK avisa 2. utg. 2020</t>
  </si>
  <si>
    <t>Ref lønn des 2020</t>
  </si>
  <si>
    <t>V.f. mobiltlf Staale</t>
  </si>
  <si>
    <t>Mobiltlf Sidsel</t>
  </si>
  <si>
    <t>Kredit andel ÅM - dobb.fakt</t>
  </si>
  <si>
    <t>Kredit ÅM dobb.fakt</t>
  </si>
  <si>
    <t>v.f. reise og mobil</t>
  </si>
  <si>
    <t>V.f. telefoni 2020 R &amp; H</t>
  </si>
  <si>
    <t>v.f. lønn m.v. FFA til OF</t>
  </si>
  <si>
    <t>Avr ref AGA 2020</t>
  </si>
  <si>
    <t>Ref AGA des 2020</t>
  </si>
  <si>
    <t>Ref AGA 2020</t>
  </si>
  <si>
    <t>22200046</t>
  </si>
  <si>
    <t>Gol og Hemsedal RK f 22200046</t>
  </si>
  <si>
    <t>Norges RK, medlemskontingent nov 2020</t>
  </si>
  <si>
    <t>Norges RK</t>
  </si>
  <si>
    <t>Norges RK, Gjensidigestiftelsens juleaksjon 2020</t>
  </si>
  <si>
    <t>Norges RK, Stiftelsen Dam - Veien til arbeid</t>
  </si>
  <si>
    <t>Norges RK, momskompensasjon 2020</t>
  </si>
  <si>
    <t>Renteinntekter Opplæringsfond 2020, 2270.09.35659</t>
  </si>
  <si>
    <t>20101</t>
  </si>
  <si>
    <t>Renteinntekter Tomtebofond 2020, 2270.09.35640, 60</t>
  </si>
  <si>
    <t>1931</t>
  </si>
  <si>
    <t>1932</t>
  </si>
  <si>
    <t>Renteinntekter Matriell Fond 2020, 2270.09.40539</t>
  </si>
  <si>
    <t>1928</t>
  </si>
  <si>
    <t>Renterinntekter Husleiefond 2020, 2270.09.40431</t>
  </si>
  <si>
    <t>1925</t>
  </si>
  <si>
    <t>Renteinntekter Katastrofefond 2020, 2270.09.35667</t>
  </si>
  <si>
    <t>1926</t>
  </si>
  <si>
    <t>Renteinntekter Aktivitetsfond 2020, 2270.09.35632</t>
  </si>
  <si>
    <t>1927</t>
  </si>
  <si>
    <t>Renteinntekter Tomtebofond 2020, 2270.09.35640</t>
  </si>
  <si>
    <t>Renterinntekter driftskonto 2020, 2270.07.67667</t>
  </si>
  <si>
    <t>Renteinntekter Tomtebofond 2020, 2270.09.35640, 40</t>
  </si>
  <si>
    <t>1940</t>
  </si>
  <si>
    <t>Renteinntekter 2020 Jan Robert og Ole Steinars min</t>
  </si>
  <si>
    <t>Kreditnota fra RK butikken fra 2019</t>
  </si>
  <si>
    <t>Restmidler 2019 Gjensidigestiftelsens juleaksjon</t>
  </si>
  <si>
    <t>Tbf avs reisestøtte NM Hjk 2018</t>
  </si>
  <si>
    <t>Tbf avs restmidler FG 2018 - Kongsberg RK</t>
  </si>
  <si>
    <t>Viken Fylkeskommune. Partnerskapsmidler folkehelse 2020</t>
  </si>
  <si>
    <t>Omkostninger bank des 2020</t>
  </si>
  <si>
    <t>F. Anderssons eftf., julehilsen Hans Martin</t>
  </si>
  <si>
    <t>F. Anderssons eftf., julehilsen Kirsten</t>
  </si>
  <si>
    <t>F. Anderssons eftf., julehilsen Monica</t>
  </si>
  <si>
    <t>F. Anderssons eftf., julehilsen Renate</t>
  </si>
  <si>
    <t>Mester Grønn Mari Ann</t>
  </si>
  <si>
    <t>Tbf b 35200022, dobb.ført omk des</t>
  </si>
  <si>
    <t>10561</t>
  </si>
  <si>
    <t>Prozo Norge AS</t>
  </si>
  <si>
    <t>tilbf. av 40200009 lønn Jonas Gulbrandsen</t>
  </si>
  <si>
    <t>Lønn 202012 62782246 119 SYKEREFUSJON 20201231</t>
  </si>
  <si>
    <t>Lønn 202012</t>
  </si>
  <si>
    <t>Lønn 202012 62782241 356 REFUSJON 20201215 33503 r</t>
  </si>
  <si>
    <t>Lønn 202012 62782245 846 REFUSJON 20201230 34969 r</t>
  </si>
  <si>
    <t>Lønn 202012 62782245 835 REFUSJON 20201230 35001 T</t>
  </si>
  <si>
    <t>Lønn 202012 62782245 850 REFUSJON 20201230 35001 r</t>
  </si>
  <si>
    <t>Lønn 202012 62782245 344 REFUSJON 20201230 35069 r</t>
  </si>
  <si>
    <t>Lønn 202012 62782245 345 REFUSJON 20201230 34955 r</t>
  </si>
  <si>
    <t>Lønn 202012 62782241 2209 REFUSJON 20201215 33320</t>
  </si>
  <si>
    <t>Lønn 202012 62782245 112 REFUSJON 20201230 34856 M</t>
  </si>
  <si>
    <t>Lønn 202012 62782245 111 REFUSJON 20201230 34726 M</t>
  </si>
  <si>
    <t>Lønn 202012 62782241 4616 REFUSJON 20201215 33655</t>
  </si>
  <si>
    <t>Lønn 202012 62782241 3337 REFUSJON 20201215 33595</t>
  </si>
  <si>
    <t>Lønn 202012 62782245 150 REFUSJON 20201230 34975 R</t>
  </si>
  <si>
    <t>Lønn 202012 62782241 2192 REFUSJON 20201215 33576</t>
  </si>
  <si>
    <t>Lønn 202012 62782245 741 LØNN 20201230</t>
  </si>
  <si>
    <t>Lønn 202012 62782245 286 REFUSJON 20201230 33427 r</t>
  </si>
  <si>
    <t>Lønn 202012 62782245 553 REFUSJON 20201230 34782 r</t>
  </si>
  <si>
    <t>Lønn 202012 62782246 67 SYKEREFUSJON 20201231</t>
  </si>
  <si>
    <t>Lønn 202012 62782241 3339 LØNN 20201215</t>
  </si>
  <si>
    <t>Lønn 202012 62782245 539 LØNN 20201230</t>
  </si>
  <si>
    <t>Lønn 202012 62782241 1983 REFUSJON 20201215 34039</t>
  </si>
  <si>
    <t>Lønn 202012 62782241 3338 REFUSJON 20201215 33595</t>
  </si>
  <si>
    <t>Lønn 202012 62782245 847 REFUSJON 20201230 34740 r</t>
  </si>
  <si>
    <t>Lønn 202012 62782245 848 REFUSJON 20201230 34785 r</t>
  </si>
  <si>
    <t>Lønn 202012 62782245 849 REFUSJON 20201230 34913 r</t>
  </si>
  <si>
    <t>Lønn 202012 62782241 783 REFUSJON 20201215 33689 R</t>
  </si>
  <si>
    <t>Lønn 202012 62782241 784 REFUSJON 20201215 32884 R</t>
  </si>
  <si>
    <t>Lønn 202012 62782245 569 REFUSJON 20201230 35253 R</t>
  </si>
  <si>
    <t>Lønn 202012 62782241 3340 LØNN 20201215</t>
  </si>
  <si>
    <t>Lønn 202012 62782241 1982 REFUSJON 20201215 33576</t>
  </si>
  <si>
    <t>Lønn 202012 62782245 740 LØNN 20201230</t>
  </si>
  <si>
    <t>Lønn 202012 62782241 1984 LØNN 20201215</t>
  </si>
  <si>
    <t>10380</t>
  </si>
  <si>
    <t>Color Line</t>
  </si>
  <si>
    <t>Diff Color Line</t>
  </si>
  <si>
    <t>Oppr lev</t>
  </si>
  <si>
    <t>Telia, inkassosak feb 2019</t>
  </si>
  <si>
    <t>Kongsberg RK avskrevet f 22190164</t>
  </si>
  <si>
    <t>Flå  RK avskrevet f 22170169</t>
  </si>
  <si>
    <t>Avskrevet f 22190164 og 22170169</t>
  </si>
  <si>
    <t>Inntektsført  utbet LF pr 31.12. D00067 RØFF</t>
  </si>
  <si>
    <t>Inntektsført  utbet LF pr 31.12. D00128 Besøkstj</t>
  </si>
  <si>
    <t>Inntektsført  utbet LF pr 31.12. D00344 Norsktreni</t>
  </si>
  <si>
    <t>Inntektsført  utbet LF pr 31.12. D00179 Bark</t>
  </si>
  <si>
    <t>Bruk og faste avg. - 11.01.20-10.03.20- Marit B. S</t>
  </si>
  <si>
    <t>Bruk og faste avg. 11.11.20-10.01.21-ParvizSalimi</t>
  </si>
  <si>
    <t>Bruk og faste avg.- 11.02.20-10.04.20 -Marit B. Sv</t>
  </si>
  <si>
    <t>Bruk og faste avg.- 11.03.20-10.04.20 -Marit B. Sv</t>
  </si>
  <si>
    <t>Bruk og faste avg.11.04-10.05.20 - Marit Svendsen</t>
  </si>
  <si>
    <t>Bruk og faste avg.11.04-10.05.20 -Parviz Salimi</t>
  </si>
  <si>
    <t>Bruk og faste avg. 11.06.20-10.08.20 - Parviz Sali</t>
  </si>
  <si>
    <t>Alarmtelefon Golsfjellet, b 1300000630</t>
  </si>
  <si>
    <t>telefonbruk og faste avgifter 11.12.19-10.02.20 Le</t>
  </si>
  <si>
    <t>Bruk og faste avg. - 11.01.20-10.03.20- Lene Hanse</t>
  </si>
  <si>
    <t>Bruk og faste avg. 11.08.20-10.10.20 - Ringerike &amp;</t>
  </si>
  <si>
    <t>Bruk og faste avg. 11.09.20-11.11.20 - Parviz Sali</t>
  </si>
  <si>
    <t>Bruk og faste avg. 11.11.20-10.01.21-IlseDeVos</t>
  </si>
  <si>
    <t>Årsmøte Buskerud, ovf D00377 b 1300000552</t>
  </si>
  <si>
    <t>Lønn 202006 62782186 3942 REFUSJON 20200615 25510,</t>
  </si>
  <si>
    <t>Bruk og avgift "Golsfjellet", b 1300000615</t>
  </si>
  <si>
    <t>Epost-adresser d-råd hjelpekorps, b 1300000534</t>
  </si>
  <si>
    <t>Bruk og avg. "Golsfjellet", b 1300000578</t>
  </si>
  <si>
    <t>Alarmtelefon Golsfjellet, b 1300000643</t>
  </si>
  <si>
    <t>telefonbruk og faste avgifter 11.12.19-10.02.20 Il</t>
  </si>
  <si>
    <t>Restbeløp akt D00349 ovf akt D00191</t>
  </si>
  <si>
    <t>Bruk og faste avg. 11.08.20-10.10.20 - Parviz</t>
  </si>
  <si>
    <t>Kursdag 07.03.20 Kongsberg, b 22200009</t>
  </si>
  <si>
    <t>*Golsfjellet i påsken* -Tlf. 32076300, b 130000053</t>
  </si>
  <si>
    <t>Telenor-"Påsken i Golsfjellet*, b 1300000560</t>
  </si>
  <si>
    <t>CIM juni - SMS og Tale, korr akt b 1300000577</t>
  </si>
  <si>
    <t>Korr ørediff akt 777</t>
  </si>
  <si>
    <t>CIM mai - Varslingstjeneste, korr kto b 1300000055</t>
  </si>
  <si>
    <t>Avkryssing Bell Media 1 utg. 2019 og 1 utg. 2020</t>
  </si>
  <si>
    <t>Pro-bono tjeneste 3.tert. Sept.-Des. 2020</t>
  </si>
  <si>
    <t>Ref lønn Anikken, korr kto b 22200023</t>
  </si>
  <si>
    <t>Avsatt grasrotandelen 2020</t>
  </si>
  <si>
    <t>Avsatt medlemskontingent des 2020</t>
  </si>
  <si>
    <t>Inntetksført tilskudd pr des 2020, D00099</t>
  </si>
  <si>
    <t>Inntetksført tilskudd pr des 2020, D00128</t>
  </si>
  <si>
    <t>Avs ref krav 2020 utbet 2021, D00099</t>
  </si>
  <si>
    <t>Avs ref krav 2020 utbet 2021, D00128</t>
  </si>
  <si>
    <t>Avs ref krav 2020 utbet 2021, D00169</t>
  </si>
  <si>
    <t>Inntetksført tilskudd pr des 2020, D00169</t>
  </si>
  <si>
    <t>Avs ref krav 2020 utbet 2021, D00179 Krødsh ref 43</t>
  </si>
  <si>
    <t>Avs utbet tilskudd Moldova RC for 2020</t>
  </si>
  <si>
    <t>Avs ref krav ID3512 Hjelpekorpsløftet Sigdal</t>
  </si>
  <si>
    <t>Inntetksført tilskudd pr des 2020, D00375</t>
  </si>
  <si>
    <t>Inntetksført tilskudd pr des 2020, D00092</t>
  </si>
  <si>
    <t>Inntetksført tilskudd pr des 2020, D00155</t>
  </si>
  <si>
    <t>Inntetksført tilskudd pr des 2020, D00179</t>
  </si>
  <si>
    <t>Inntetksført tilskudd pr des 2020, D00379</t>
  </si>
  <si>
    <t>Avsatt renhold juli 2020 (ikke mottatt fakt)</t>
  </si>
  <si>
    <t>Rest diff akt D003043 ovf D00274 (Parviz)</t>
  </si>
  <si>
    <t>Felleskostnader akto 2020 b 1300000568</t>
  </si>
  <si>
    <t>Rest diff akt D003041 ovf D001282 (Anikken)</t>
  </si>
  <si>
    <t>Avsatt renhold april 2020 (ikke mottatt fakt)</t>
  </si>
  <si>
    <t>Endelig avregning probono 2020</t>
  </si>
  <si>
    <t>Endelig avregning felleskostn. 2020</t>
  </si>
  <si>
    <t>Innteksført tilskudd pr des 2020 D00099 FG</t>
  </si>
  <si>
    <t>Innteksført tilskudd pr des 2020 D00128 bes.tj</t>
  </si>
  <si>
    <t>Innteksført tilskudd pr des 2020 D00157 Juleaksjon</t>
  </si>
  <si>
    <t>Innteksført tilskudd pr des 2020 D00169 Leksehjelp</t>
  </si>
  <si>
    <t>Innteksført tilskudd pr des 2020 D00375 hjk.løftet</t>
  </si>
  <si>
    <t>Innteksført tilskudd pr des 2020 D00179 Bark</t>
  </si>
  <si>
    <t>Innteksført tilskudd pr des 2020 D003432 Unge bosa</t>
  </si>
  <si>
    <t>Overført restmidler Kaare Berg til prosj bes.tj 20</t>
  </si>
  <si>
    <t>Mva oppgjør 2020</t>
  </si>
  <si>
    <t>Ført bort ørediff kto 1559</t>
  </si>
  <si>
    <t>Diff Color Line og krn Kulkompaniet</t>
  </si>
  <si>
    <t>Debetposter lev</t>
  </si>
  <si>
    <t>10225</t>
  </si>
  <si>
    <t>Kulkompaniet AS</t>
  </si>
  <si>
    <t>IF-fors-Eiendeler-2021-Avtale SP407682.10.1</t>
  </si>
  <si>
    <t>Abon-Beredskap-JonasH.Gulbrandsen</t>
  </si>
  <si>
    <t>Lønn DK 202011</t>
  </si>
  <si>
    <t>Leie Tollbugt. rest 2020</t>
  </si>
  <si>
    <t>Abon-AcrobatPro-LeneHansen</t>
  </si>
  <si>
    <t>Se faktura 26010107</t>
  </si>
  <si>
    <t>Se kreditnota 26010109</t>
  </si>
  <si>
    <t>LenovoThinkPad-JorunnH.Kornerud</t>
  </si>
  <si>
    <t>Abon-Photoshop-JorunnH.Kornerud</t>
  </si>
  <si>
    <t>Porto-Underfrankert</t>
  </si>
  <si>
    <t>Renhold Tollbugata desember-20</t>
  </si>
  <si>
    <t>Bekl.m/RK-logo-Besøkshund-JaneGrøtting</t>
  </si>
  <si>
    <t>Omfordeling av midler BARK</t>
  </si>
  <si>
    <t>Bruk og faste avg. 11.11.20-10.01.21-Vannredn.Ringerike&amp;Hole</t>
  </si>
  <si>
    <t>Bruk og faste avg. 11.11.20-10.01.21-StaaleTrevland</t>
  </si>
  <si>
    <t>Bruk og faste avg. 11.11.20-10.01.21-Gunn-Hege Myhre</t>
  </si>
  <si>
    <t>Bruk og faste avg. 11.11.20-10.01.21-Anikken Hjelde</t>
  </si>
  <si>
    <t>Bruk og faste avg. 11.11.20-10.01.21-DipaliGosain</t>
  </si>
  <si>
    <t>Bruk og faste avg. 11.11.20-10.01.21-JonPeterWium</t>
  </si>
  <si>
    <t>Bruk og faste avg. 11.11.20-10.01.21-LeneHansen</t>
  </si>
  <si>
    <t>Bruk og faste avg. 11.11.20-10.01.21-KirstenR.Pettersen</t>
  </si>
  <si>
    <t>Bruk og faste avg. 11.11.20-10.01.21-Jorunn H. Kornerud</t>
  </si>
  <si>
    <t>Bruk og faste avg. 11.11.20-10.01.21-MaritB.Svendsen</t>
  </si>
  <si>
    <t>Bruk og faste avg. 11.11.20-10.01.21-Jane Grøtting</t>
  </si>
  <si>
    <t>Rev.2020 pr. 30.11.20</t>
  </si>
  <si>
    <t>Blomster Øyvind Takk for hjelpen</t>
  </si>
  <si>
    <t>Blomst Evy ved sykemelding</t>
  </si>
  <si>
    <t>Blomst til Tron Jansson</t>
  </si>
  <si>
    <t>Blomst til Mona Kokkin</t>
  </si>
  <si>
    <t>10533</t>
  </si>
  <si>
    <t>Telia Bedrift</t>
  </si>
  <si>
    <t>Mobil Evy Rygh-Nilsen</t>
  </si>
  <si>
    <t>Blomster til Inger-LiseH-Akershus</t>
  </si>
  <si>
    <t>Ref.krav Ringe Hole ID3633 Hjelpekorpsløftet 2019-2020</t>
  </si>
  <si>
    <t>Mobiltlf. Sidsel-Kongsberg</t>
  </si>
  <si>
    <t>CIM-trafikk Des.2020</t>
  </si>
  <si>
    <t>Acrobat lisens Evy M R N</t>
  </si>
  <si>
    <t>Gaver til aktivitetsledere og kontaktpersoner i BT og BVH i Buskerud.</t>
  </si>
  <si>
    <t>Lønn DK - Desember 2020</t>
  </si>
  <si>
    <t>10563</t>
  </si>
  <si>
    <t>POSTNORD</t>
  </si>
  <si>
    <t>Sending fra Komplett</t>
  </si>
  <si>
    <t>Avregn. felleskostn - 2020</t>
  </si>
  <si>
    <t>10161</t>
  </si>
  <si>
    <t>ID4286 Bark Sigdal</t>
  </si>
  <si>
    <t>ID4286 refusjon Bark Sigdal</t>
  </si>
  <si>
    <t>ID5453 Gjensid Krødsherrad</t>
  </si>
  <si>
    <t>ID4789 ref andre oppvekst Nedre eiker</t>
  </si>
  <si>
    <t>ID5165 Sigdal Sommer akt refusjon</t>
  </si>
  <si>
    <t>ID 4475 Unge bosatte flyktninger R &amp; H RK</t>
  </si>
  <si>
    <t>ID 4475 Unge bosatte Ringerike   flyktninger R &amp; H RK</t>
  </si>
  <si>
    <t>ID5372 juleaksjonen 2020 R &amp; H RK</t>
  </si>
  <si>
    <t>Årsresultat 2020 (overskudd) ovf fri formålskapital</t>
  </si>
  <si>
    <t>2050</t>
  </si>
  <si>
    <t>22200083</t>
  </si>
  <si>
    <t>22200069</t>
  </si>
  <si>
    <t>22200073</t>
  </si>
  <si>
    <t>22200076</t>
  </si>
  <si>
    <t>20002 - Kongsberg Røde Kors</t>
  </si>
  <si>
    <t>22200053</t>
  </si>
  <si>
    <t>20003 - Nedre Eiker Røde Kors</t>
  </si>
  <si>
    <t>22200048</t>
  </si>
  <si>
    <t>20004 - Hurum Røde Kors</t>
  </si>
  <si>
    <t>22200015</t>
  </si>
  <si>
    <t>22200052</t>
  </si>
  <si>
    <t>20005 - Modum Røde Kors</t>
  </si>
  <si>
    <t>22200058</t>
  </si>
  <si>
    <t>20006 - Sigdal Røde Kors</t>
  </si>
  <si>
    <t>22200057</t>
  </si>
  <si>
    <t>20007 - Røyken Røde Kors</t>
  </si>
  <si>
    <t>22200009</t>
  </si>
  <si>
    <t>22200050</t>
  </si>
  <si>
    <t>20008 - Krødsherad Røde Kors</t>
  </si>
  <si>
    <t>22200082</t>
  </si>
  <si>
    <t>22200067</t>
  </si>
  <si>
    <t>22200072</t>
  </si>
  <si>
    <t>22200079</t>
  </si>
  <si>
    <t>20011 - Drammen Røde Kors</t>
  </si>
  <si>
    <t>22200047</t>
  </si>
  <si>
    <t>20012 - Hovet og Hol Røde Kors</t>
  </si>
  <si>
    <t>22200084</t>
  </si>
  <si>
    <t>22200068</t>
  </si>
  <si>
    <t>22200074</t>
  </si>
  <si>
    <t>22200075</t>
  </si>
  <si>
    <t>22200080</t>
  </si>
  <si>
    <t>20013 - Ringerike og Hole Røde Kors</t>
  </si>
  <si>
    <t>22200055</t>
  </si>
  <si>
    <t>20015 - Nore og Uvdal Røde Kors</t>
  </si>
  <si>
    <t>22180101</t>
  </si>
  <si>
    <t>Ledersamling 2018</t>
  </si>
  <si>
    <t>20019 - Flesberg Røde Kors Hjelpekorps</t>
  </si>
  <si>
    <t>22180025</t>
  </si>
  <si>
    <t>Årsmøte 2018</t>
  </si>
  <si>
    <t>22180041</t>
  </si>
  <si>
    <t>Internasjonelt samarbeid</t>
  </si>
  <si>
    <t>22180078</t>
  </si>
  <si>
    <t>Kursdag 13.10.18 Kongsberg</t>
  </si>
  <si>
    <t>22190076</t>
  </si>
  <si>
    <t>Internasjonalt distriktssamarbeid med Moldova 2019</t>
  </si>
  <si>
    <t>22190142</t>
  </si>
  <si>
    <t>Ledersamling 2019</t>
  </si>
  <si>
    <t>22200043</t>
  </si>
  <si>
    <t>20020 - Flå Røde Kors</t>
  </si>
  <si>
    <t>22200045</t>
  </si>
  <si>
    <t>20021 - Geilo Røde Kors</t>
  </si>
  <si>
    <t>22200054</t>
  </si>
  <si>
    <t>20023 - Nesbyen Røde Kors</t>
  </si>
  <si>
    <t>22200060</t>
  </si>
  <si>
    <t>20024 - Øvre Eiker Røde Kors</t>
  </si>
  <si>
    <t>22190058</t>
  </si>
  <si>
    <t>Årsmøte 2019</t>
  </si>
  <si>
    <t>22190156</t>
  </si>
  <si>
    <t>22200059</t>
  </si>
  <si>
    <t>20026 - Vats Røde Kors Hjelpekorps</t>
  </si>
  <si>
    <t>22200071</t>
  </si>
  <si>
    <t>20035 - Bell Media AS</t>
  </si>
  <si>
    <t>22200081</t>
  </si>
  <si>
    <t>20255 - Østfold Røde Kors</t>
  </si>
  <si>
    <t>20356</t>
  </si>
  <si>
    <t>Jan Storfossen</t>
  </si>
  <si>
    <t>22130010</t>
  </si>
  <si>
    <t>Solferinotur 2013</t>
  </si>
  <si>
    <t>20356 - Jan Storfossen</t>
  </si>
  <si>
    <t>22200016</t>
  </si>
  <si>
    <t>20376 - Svelvik Røde Kors Hjelpekorps</t>
  </si>
  <si>
    <t>20426</t>
  </si>
  <si>
    <t>Marthe Svendsen</t>
  </si>
  <si>
    <t>22190106</t>
  </si>
  <si>
    <t>BARK-tur januar 2019</t>
  </si>
  <si>
    <t>20426 - Marthe Svendsen</t>
  </si>
  <si>
    <t>Sum konto 1510 - Kundefordringer</t>
  </si>
  <si>
    <t>84031496080</t>
  </si>
  <si>
    <t>1497130</t>
  </si>
  <si>
    <t>1497131</t>
  </si>
  <si>
    <t>1497132</t>
  </si>
  <si>
    <t>1497133</t>
  </si>
  <si>
    <t>1497134</t>
  </si>
  <si>
    <t>2100125</t>
  </si>
  <si>
    <t>2100127</t>
  </si>
  <si>
    <t>2100132</t>
  </si>
  <si>
    <t>Stiftelsen Dam - veien til arbeid</t>
  </si>
  <si>
    <t>Krn 22200077</t>
  </si>
  <si>
    <t>22200104</t>
  </si>
  <si>
    <t>Krn 22200078</t>
  </si>
  <si>
    <t>ID3608 Hjelpekorpsløftet 2020</t>
  </si>
  <si>
    <t>2020-1D4789</t>
  </si>
  <si>
    <t>BARK del 2</t>
  </si>
  <si>
    <t>BT 7-2020</t>
  </si>
  <si>
    <t>ID: 3633, 2019-2020</t>
  </si>
  <si>
    <t>ID4475 Unge bosatte</t>
  </si>
  <si>
    <t>ID5372 Juleaksjonen 2020</t>
  </si>
  <si>
    <t>LH 8-2020</t>
  </si>
  <si>
    <t>PG 4-2020</t>
  </si>
  <si>
    <t>1365</t>
  </si>
  <si>
    <t>2020/ ID4286 /1</t>
  </si>
  <si>
    <t>2020/ ID5165 /1</t>
  </si>
  <si>
    <t>925243693</t>
  </si>
  <si>
    <t>129816</t>
  </si>
  <si>
    <t>2020-5453</t>
  </si>
  <si>
    <t>Forskudd hjelpekorpsløftet 2020</t>
  </si>
  <si>
    <t>ID3408 Hjelpekorpsløftet</t>
  </si>
  <si>
    <t>1106013563</t>
  </si>
  <si>
    <t>INV_BDO-00021702</t>
  </si>
  <si>
    <t>INV0165051161</t>
  </si>
  <si>
    <t>180618</t>
  </si>
  <si>
    <t>180620</t>
  </si>
  <si>
    <t>10534</t>
  </si>
  <si>
    <t>Glitrevannverket IKS</t>
  </si>
  <si>
    <t>10971</t>
  </si>
  <si>
    <t>149</t>
  </si>
  <si>
    <t>9703</t>
  </si>
  <si>
    <t>NO-PSI-106438</t>
  </si>
  <si>
    <t>NO-PSI-106467</t>
  </si>
  <si>
    <t>NO-PSI-106483</t>
  </si>
  <si>
    <t>05059696</t>
  </si>
  <si>
    <t>2162478</t>
  </si>
  <si>
    <t>2162603</t>
  </si>
  <si>
    <t>26010107</t>
  </si>
  <si>
    <t>26010109</t>
  </si>
  <si>
    <t>Tilskudd konto 87*</t>
  </si>
  <si>
    <t>Forbrukte midler - tilskudd</t>
  </si>
  <si>
    <t>Slik det fremkommer i årsrapporten!</t>
  </si>
  <si>
    <t>2.2.1 Barn,unge, oppvekst</t>
  </si>
  <si>
    <t>3.1.2 Distritssamarbeid internasjonalt</t>
  </si>
  <si>
    <t>Forklaring</t>
  </si>
  <si>
    <t>3412-3481</t>
  </si>
  <si>
    <t>3330-3398</t>
  </si>
  <si>
    <t>3900-3921</t>
  </si>
  <si>
    <t>3010-3290, 3600-3615 + 3990</t>
  </si>
  <si>
    <t>8030-8071</t>
  </si>
  <si>
    <t>8710-8740</t>
  </si>
  <si>
    <t>4300-7999+8130</t>
  </si>
  <si>
    <t>Se resultat tema-aktivitet</t>
  </si>
  <si>
    <t>Akt. D00236, D00239 og D00272 + finanskostnader</t>
  </si>
  <si>
    <t>8950-8951</t>
  </si>
  <si>
    <t>8930-8931</t>
  </si>
  <si>
    <t>D00067 Totalt</t>
  </si>
  <si>
    <t>D00089 Totalt</t>
  </si>
  <si>
    <t>D00099 Totalt</t>
  </si>
  <si>
    <t>D00124 Totalt</t>
  </si>
  <si>
    <t>D00128 Totalt</t>
  </si>
  <si>
    <t>D00155 Totalt</t>
  </si>
  <si>
    <t>D00157 Totalt</t>
  </si>
  <si>
    <t>D00169 Totalt</t>
  </si>
  <si>
    <t>D00179 Totalt</t>
  </si>
  <si>
    <t>D00191 Totalt</t>
  </si>
  <si>
    <t>D00257 Totalt</t>
  </si>
  <si>
    <t>D00272 Totalt</t>
  </si>
  <si>
    <t>D00338 Totalt</t>
  </si>
  <si>
    <t>D003432 Totalt</t>
  </si>
  <si>
    <t>D00344 Totalt</t>
  </si>
  <si>
    <t>D00375 Totalt</t>
  </si>
  <si>
    <t>D00379 Totalt</t>
  </si>
  <si>
    <t>Totalsum</t>
  </si>
  <si>
    <t>omdef ksg</t>
  </si>
  <si>
    <t>Note 4 Administrasjons- og formålsprosent</t>
  </si>
  <si>
    <t>Aktivitet D003041-43 ble i 2019 trukket ut av 3.3.2 slik at det ikke kom med i adm.prosent. For 2020 er det ikke ført på aktivitetene.</t>
  </si>
  <si>
    <t>Note 5 Artsinndeling av kostnader</t>
  </si>
  <si>
    <t>Note 6 Antall årsverk</t>
  </si>
  <si>
    <t>Note 7 Ytelser til ledelsen</t>
  </si>
  <si>
    <t>T</t>
  </si>
  <si>
    <t>#</t>
  </si>
  <si>
    <t>Resk.nr</t>
  </si>
  <si>
    <t>Resk.nr (T)</t>
  </si>
  <si>
    <t>B</t>
  </si>
  <si>
    <t>06 BU konto 6700 Revisjon 2020</t>
  </si>
  <si>
    <t>Note 8 Varige driftsmidler</t>
  </si>
  <si>
    <t>Akk. nedskrivninger pr. 31.12.2019</t>
  </si>
  <si>
    <t>Note 9 Transaksjoner med nærstående parter</t>
  </si>
  <si>
    <t>For Buskerud Røde Kors er også Moldova Red Cross nærstående part. Vesentlige transaksjoner er vist nedenfor.</t>
  </si>
  <si>
    <t>Videreformidlet Gjensidigestiftelsens Juleaksjon</t>
  </si>
  <si>
    <t>Fond for lokal aktivitet (frie midler)</t>
  </si>
  <si>
    <t>Videreformidlet medlemskontingent</t>
  </si>
  <si>
    <t>Videreformidlet Stiftelsen Dam (til Drammen RK)</t>
  </si>
  <si>
    <t>Viderefakturerte kostnader som går via lønnssystemet</t>
  </si>
  <si>
    <t>Tilskudd til internasjonalt distriktssamarbeid</t>
  </si>
  <si>
    <t xml:space="preserve">Moldova Red Cross </t>
  </si>
  <si>
    <t>Note 10 Fordringer</t>
  </si>
  <si>
    <t>Note 11 Kontanter og bankinnskudd</t>
  </si>
  <si>
    <t>Note 12 Endringer i formålskapital</t>
  </si>
  <si>
    <t>Note 13 Spesifikasjon av formålskapital med restriksjoner</t>
  </si>
  <si>
    <t>Note 14 Leverandørgjeld</t>
  </si>
  <si>
    <t>Andre</t>
  </si>
  <si>
    <t>Note 15 Annen kortsiktig gjeld</t>
  </si>
  <si>
    <t>Fond for lokal aktivitet - frie midler</t>
  </si>
  <si>
    <t>Mellomregning RK</t>
  </si>
  <si>
    <t>Geir Waaler</t>
  </si>
  <si>
    <t>Kaia Solheim Hansen</t>
  </si>
  <si>
    <t>Distriktsleder</t>
  </si>
  <si>
    <t>Øivind Granlund</t>
  </si>
  <si>
    <t>Jan Arne Øen</t>
  </si>
  <si>
    <t>Bjørn Fluto</t>
  </si>
  <si>
    <t>Mari-Ann Morken</t>
  </si>
  <si>
    <t>12,13</t>
  </si>
  <si>
    <t>1,9</t>
  </si>
  <si>
    <t>3,5,6,7,9</t>
  </si>
  <si>
    <t>4,5</t>
  </si>
  <si>
    <t>Drammen, 31. desember 2020 / 22. februar 2021</t>
  </si>
  <si>
    <t xml:space="preserve">Herav antall årsverk utleid til lokalforeninger </t>
  </si>
  <si>
    <t>Flyttet til 3.3.1</t>
  </si>
  <si>
    <t>Aktivitetsregnskap for 2020 og budsjett 2021</t>
  </si>
  <si>
    <t>Anita S. Hansen</t>
  </si>
  <si>
    <t>Budsjett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</si>
</sst>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
    <numFmt numFmtId="165" formatCode="#,##0.0"/>
    <numFmt numFmtId="166" formatCode="#,##0.00_ ;[Red]\-#,##0.00\ "/>
  </numFmts>
  <fonts count="36"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name val="Arial"/>
      <family val="2"/>
    </font>
    <font>
      <b/>
      <sz val="10"/>
      <name val="Arial"/>
      <family val="2"/>
    </font>
    <font>
      <b/>
      <sz val="12"/>
      <name val="Arial"/>
      <family val="2"/>
    </font>
    <font>
      <b/>
      <sz val="14"/>
      <name val="Arial"/>
      <family val="2"/>
    </font>
    <font>
      <b/>
      <sz val="12"/>
      <name val="Times New Roman"/>
      <family val="1"/>
    </font>
    <font>
      <sz val="18"/>
      <name val="Times New Roman"/>
      <family val="1"/>
    </font>
    <font>
      <sz val="13"/>
      <name val="Times New Roman"/>
      <family val="1"/>
    </font>
    <font>
      <sz val="9"/>
      <name val="Times New Roman"/>
      <family val="1"/>
    </font>
    <font>
      <sz val="10"/>
      <name val="Times New Roman"/>
      <family val="1"/>
    </font>
    <font>
      <sz val="11"/>
      <name val="Times New Roman"/>
      <family val="1"/>
    </font>
    <font>
      <sz val="14"/>
      <name val="Arial"/>
      <family val="2"/>
    </font>
    <font>
      <sz val="12"/>
      <name val="Arial"/>
      <family val="2"/>
    </font>
    <font>
      <b/>
      <sz val="11"/>
      <name val="Arial"/>
      <family val="2"/>
    </font>
    <font>
      <sz val="11"/>
      <name val="Arial"/>
      <family val="2"/>
    </font>
    <font>
      <sz val="10"/>
      <color indexed="10"/>
      <name val="Arial"/>
      <family val="2"/>
    </font>
    <font>
      <b/>
      <u/>
      <sz val="12"/>
      <name val="Arial"/>
      <family val="2"/>
    </font>
    <font>
      <i/>
      <sz val="10"/>
      <name val="Arial"/>
      <family val="2"/>
    </font>
    <font>
      <b/>
      <sz val="11"/>
      <color theme="1"/>
      <name val="Calibri"/>
      <family val="2"/>
      <scheme val="minor"/>
    </font>
    <font>
      <b/>
      <u/>
      <sz val="14"/>
      <color theme="1"/>
      <name val="Calibri"/>
      <family val="2"/>
      <scheme val="minor"/>
    </font>
    <font>
      <b/>
      <sz val="14"/>
      <color theme="1"/>
      <name val="Calibri"/>
      <family val="2"/>
      <scheme val="minor"/>
    </font>
    <font>
      <b/>
      <sz val="14"/>
      <color indexed="12"/>
      <name val="Arial"/>
      <family val="2"/>
    </font>
    <font>
      <b/>
      <sz val="10"/>
      <color indexed="49"/>
      <name val="Arial"/>
      <family val="2"/>
    </font>
    <font>
      <b/>
      <sz val="10"/>
      <color indexed="12"/>
      <name val="Arial"/>
      <family val="2"/>
    </font>
    <font>
      <b/>
      <i/>
      <sz val="10"/>
      <name val="Arial"/>
      <family val="2"/>
    </font>
    <font>
      <sz val="11"/>
      <color theme="1"/>
      <name val="Calibri"/>
      <family val="2"/>
      <scheme val="minor"/>
    </font>
    <font>
      <sz val="10"/>
      <color rgb="FFFF0000"/>
      <name val="Arial"/>
      <family val="2"/>
    </font>
    <font>
      <sz val="8"/>
      <name val="Arial"/>
      <family val="2"/>
    </font>
    <font>
      <b/>
      <sz val="8"/>
      <name val="Arial"/>
      <family val="2"/>
    </font>
    <font>
      <b/>
      <sz val="10"/>
      <color rgb="FF0000FF"/>
      <name val="Arial"/>
      <family val="2"/>
    </font>
    <font>
      <b/>
      <sz val="10"/>
      <color theme="1"/>
      <name val="Arial"/>
      <family val="2"/>
    </font>
  </fonts>
  <fills count="16">
    <fill>
      <patternFill patternType="none"/>
    </fill>
    <fill>
      <patternFill patternType="gray125"/>
    </fill>
    <fill>
      <patternFill patternType="solid">
        <fgColor theme="4" tint="0.79998168889431442"/>
        <bgColor indexed="64"/>
      </patternFill>
    </fill>
    <fill>
      <patternFill patternType="solid">
        <fgColor theme="0" tint="-0.14999847407452621"/>
        <bgColor indexed="64"/>
      </patternFill>
    </fill>
    <fill>
      <patternFill patternType="solid">
        <fgColor rgb="FFC0C0C0"/>
        <bgColor indexed="64"/>
      </patternFill>
    </fill>
    <fill>
      <patternFill patternType="solid">
        <fgColor theme="3" tint="0.79998168889431442"/>
        <bgColor indexed="64"/>
      </patternFill>
    </fill>
    <fill>
      <patternFill patternType="solid">
        <fgColor theme="3" tint="0.59996337778862885"/>
        <bgColor indexed="64"/>
      </patternFill>
    </fill>
    <fill>
      <patternFill patternType="solid">
        <fgColor theme="6" tint="0.39994506668294322"/>
        <bgColor indexed="64"/>
      </patternFill>
    </fill>
    <fill>
      <patternFill patternType="solid">
        <fgColor theme="6" tint="0.79998168889431442"/>
        <bgColor indexed="64"/>
      </patternFill>
    </fill>
    <fill>
      <patternFill patternType="solid">
        <fgColor theme="6" tint="0.59996337778862885"/>
        <bgColor indexed="64"/>
      </patternFill>
    </fill>
    <fill>
      <patternFill patternType="solid">
        <fgColor theme="4" tint="0.39994506668294322"/>
        <bgColor indexed="64"/>
      </patternFill>
    </fill>
    <fill>
      <patternFill patternType="solid">
        <fgColor theme="4" tint="0.59999389629810485"/>
        <bgColor indexed="64"/>
      </patternFill>
    </fill>
    <fill>
      <patternFill patternType="solid">
        <fgColor rgb="FF92D050"/>
        <bgColor indexed="64"/>
      </patternFill>
    </fill>
    <fill>
      <patternFill patternType="solid">
        <fgColor rgb="FFFFFF00"/>
        <bgColor indexed="64"/>
      </patternFill>
    </fill>
    <fill>
      <patternFill patternType="solid">
        <fgColor theme="7" tint="0.59999389629810485"/>
        <bgColor indexed="64"/>
      </patternFill>
    </fill>
    <fill>
      <patternFill patternType="solid">
        <fgColor rgb="FFFFC000"/>
        <bgColor indexed="64"/>
      </patternFill>
    </fill>
  </fills>
  <borders count="58">
    <border>
      <left/>
      <right/>
      <top/>
      <bottom/>
      <diagonal/>
    </border>
    <border>
      <left/>
      <right/>
      <top style="thin">
        <color auto="1"/>
      </top>
      <bottom style="double">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thin">
        <color indexed="64"/>
      </left>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style="thin">
        <color indexed="64"/>
      </left>
      <right/>
      <top/>
      <bottom style="medium">
        <color indexed="64"/>
      </bottom>
      <diagonal/>
    </border>
    <border>
      <left style="thin">
        <color indexed="64"/>
      </left>
      <right style="thin">
        <color indexed="64"/>
      </right>
      <top/>
      <bottom style="medium">
        <color indexed="64"/>
      </bottom>
      <diagonal/>
    </border>
    <border>
      <left/>
      <right style="medium">
        <color indexed="64"/>
      </right>
      <top/>
      <bottom style="medium">
        <color indexed="64"/>
      </bottom>
      <diagonal/>
    </border>
    <border>
      <left style="medium">
        <color indexed="64"/>
      </left>
      <right/>
      <top/>
      <bottom/>
      <diagonal/>
    </border>
    <border>
      <left style="medium">
        <color indexed="64"/>
      </left>
      <right style="thin">
        <color indexed="64"/>
      </right>
      <top/>
      <bottom/>
      <diagonal/>
    </border>
    <border>
      <left style="thin">
        <color indexed="64"/>
      </left>
      <right style="thin">
        <color indexed="64"/>
      </right>
      <top/>
      <bottom/>
      <diagonal/>
    </border>
    <border>
      <left/>
      <right style="medium">
        <color indexed="64"/>
      </right>
      <top/>
      <bottom/>
      <diagonal/>
    </border>
    <border>
      <left style="medium">
        <color indexed="64"/>
      </left>
      <right/>
      <top style="hair">
        <color indexed="64"/>
      </top>
      <bottom style="hair">
        <color indexed="64"/>
      </bottom>
      <diagonal/>
    </border>
    <border>
      <left/>
      <right/>
      <top style="hair">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top/>
      <bottom style="hair">
        <color indexed="64"/>
      </bottom>
      <diagonal/>
    </border>
    <border>
      <left/>
      <right/>
      <top/>
      <bottom style="hair">
        <color indexed="64"/>
      </bottom>
      <diagonal/>
    </border>
    <border>
      <left style="medium">
        <color indexed="64"/>
      </left>
      <right style="thin">
        <color indexed="64"/>
      </right>
      <top/>
      <bottom style="hair">
        <color indexed="64"/>
      </bottom>
      <diagonal/>
    </border>
    <border>
      <left style="thin">
        <color indexed="64"/>
      </left>
      <right style="thin">
        <color indexed="64"/>
      </right>
      <top/>
      <bottom style="hair">
        <color indexed="64"/>
      </bottom>
      <diagonal/>
    </border>
    <border>
      <left/>
      <right style="medium">
        <color indexed="64"/>
      </right>
      <top/>
      <bottom style="hair">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bottom style="thin">
        <color rgb="FF000000"/>
      </bottom>
      <diagonal/>
    </border>
    <border>
      <left style="thin">
        <color rgb="FF000000"/>
      </left>
      <right/>
      <top/>
      <bottom style="thin">
        <color rgb="FF000000"/>
      </bottom>
      <diagonal/>
    </border>
    <border>
      <left style="thin">
        <color rgb="FF000000"/>
      </left>
      <right/>
      <top/>
      <bottom/>
      <diagonal/>
    </border>
    <border>
      <left/>
      <right style="thin">
        <color rgb="FF000000"/>
      </right>
      <top/>
      <bottom style="thin">
        <color rgb="FF000000"/>
      </bottom>
      <diagonal/>
    </border>
    <border>
      <left/>
      <right style="thin">
        <color rgb="FF000000"/>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auto="1"/>
      </left>
      <right style="thin">
        <color auto="1"/>
      </right>
      <top style="thin">
        <color auto="1"/>
      </top>
      <bottom style="double">
        <color auto="1"/>
      </bottom>
      <diagonal/>
    </border>
    <border>
      <left style="thin">
        <color rgb="FF000000"/>
      </left>
      <right/>
      <top style="hair">
        <color rgb="FF000000"/>
      </top>
      <bottom/>
      <diagonal/>
    </border>
    <border>
      <left/>
      <right/>
      <top style="hair">
        <color rgb="FF000000"/>
      </top>
      <bottom/>
      <diagonal/>
    </border>
    <border>
      <left/>
      <right style="thin">
        <color rgb="FF000000"/>
      </right>
      <top style="hair">
        <color rgb="FF000000"/>
      </top>
      <bottom/>
      <diagonal/>
    </border>
    <border>
      <left style="thin">
        <color rgb="FF000000"/>
      </left>
      <right/>
      <top style="dashed">
        <color rgb="FF000000"/>
      </top>
      <bottom/>
      <diagonal/>
    </border>
    <border>
      <left/>
      <right/>
      <top style="dashed">
        <color rgb="FF000000"/>
      </top>
      <bottom/>
      <diagonal/>
    </border>
    <border>
      <left/>
      <right style="thin">
        <color rgb="FF000000"/>
      </right>
      <top style="dashed">
        <color rgb="FF000000"/>
      </top>
      <bottom/>
      <diagonal/>
    </border>
    <border>
      <left style="thin">
        <color rgb="FF000000"/>
      </left>
      <right/>
      <top style="dotted">
        <color rgb="FF000000"/>
      </top>
      <bottom/>
      <diagonal/>
    </border>
    <border>
      <left/>
      <right/>
      <top style="dotted">
        <color rgb="FF000000"/>
      </top>
      <bottom/>
      <diagonal/>
    </border>
    <border>
      <left/>
      <right style="thin">
        <color rgb="FF000000"/>
      </right>
      <top style="dotted">
        <color rgb="FF000000"/>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style="hair">
        <color rgb="FF000000"/>
      </top>
      <bottom/>
      <diagonal/>
    </border>
    <border>
      <left style="thin">
        <color rgb="FF000000"/>
      </left>
      <right style="thin">
        <color rgb="FF000000"/>
      </right>
      <top style="dashed">
        <color rgb="FF000000"/>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s>
  <cellStyleXfs count="17">
    <xf numFmtId="0" fontId="0" fillId="0" borderId="0"/>
    <xf numFmtId="0" fontId="10" fillId="0" borderId="0">
      <alignment horizontal="right"/>
    </xf>
    <xf numFmtId="0" fontId="11" fillId="0" borderId="0"/>
    <xf numFmtId="3" fontId="12" fillId="0" borderId="0"/>
    <xf numFmtId="3" fontId="13" fillId="0" borderId="0"/>
    <xf numFmtId="3" fontId="14" fillId="0" borderId="0"/>
    <xf numFmtId="0" fontId="15" fillId="0" borderId="0" applyFill="0" applyBorder="0"/>
    <xf numFmtId="0" fontId="6" fillId="0" borderId="0"/>
    <xf numFmtId="9" fontId="5" fillId="0" borderId="0" applyFont="0" applyFill="0" applyBorder="0" applyAlignment="0" applyProtection="0"/>
    <xf numFmtId="3" fontId="14" fillId="0" borderId="0"/>
    <xf numFmtId="3" fontId="12" fillId="0" borderId="0"/>
    <xf numFmtId="3" fontId="13" fillId="0" borderId="0"/>
    <xf numFmtId="3" fontId="15" fillId="0" borderId="0"/>
    <xf numFmtId="0" fontId="4" fillId="0" borderId="0"/>
    <xf numFmtId="0" fontId="3" fillId="0" borderId="0"/>
    <xf numFmtId="0" fontId="30" fillId="0" borderId="0"/>
    <xf numFmtId="0" fontId="5" fillId="0" borderId="0"/>
  </cellStyleXfs>
  <cellXfs count="348">
    <xf numFmtId="0" fontId="0" fillId="0" borderId="0" xfId="0"/>
    <xf numFmtId="0" fontId="7" fillId="0" borderId="0" xfId="0" applyFont="1"/>
    <xf numFmtId="49" fontId="7" fillId="0" borderId="0" xfId="0" applyNumberFormat="1" applyFont="1"/>
    <xf numFmtId="0" fontId="0" fillId="0" borderId="0" xfId="0" applyBorder="1"/>
    <xf numFmtId="3" fontId="0" fillId="0" borderId="0" xfId="0" applyNumberFormat="1" applyBorder="1"/>
    <xf numFmtId="49" fontId="7" fillId="0" borderId="0" xfId="0" applyNumberFormat="1" applyFont="1" applyFill="1"/>
    <xf numFmtId="49" fontId="7" fillId="0" borderId="0" xfId="0" applyNumberFormat="1" applyFont="1" applyFill="1" applyBorder="1"/>
    <xf numFmtId="0" fontId="0" fillId="0" borderId="0" xfId="0" applyFill="1" applyBorder="1"/>
    <xf numFmtId="0" fontId="7" fillId="0" borderId="0" xfId="0" applyFont="1" applyFill="1" applyBorder="1"/>
    <xf numFmtId="0" fontId="0" fillId="0" borderId="0" xfId="0" applyAlignment="1">
      <alignment wrapText="1"/>
    </xf>
    <xf numFmtId="49" fontId="0" fillId="0" borderId="0" xfId="0" applyNumberFormat="1" applyFill="1" applyBorder="1"/>
    <xf numFmtId="0" fontId="0" fillId="0" borderId="0" xfId="0" quotePrefix="1" applyFill="1" applyBorder="1"/>
    <xf numFmtId="3" fontId="7" fillId="0" borderId="0" xfId="0" applyNumberFormat="1" applyFont="1" applyBorder="1"/>
    <xf numFmtId="0" fontId="6" fillId="0" borderId="0" xfId="0" applyFont="1" applyFill="1" applyBorder="1"/>
    <xf numFmtId="3" fontId="7" fillId="0" borderId="0" xfId="0" applyNumberFormat="1" applyFont="1" applyFill="1" applyBorder="1" applyAlignment="1">
      <alignment horizontal="center"/>
    </xf>
    <xf numFmtId="3" fontId="7" fillId="0" borderId="0" xfId="0" applyNumberFormat="1" applyFont="1" applyFill="1" applyBorder="1"/>
    <xf numFmtId="3" fontId="6" fillId="0" borderId="0" xfId="0" applyNumberFormat="1" applyFont="1" applyFill="1" applyBorder="1" applyAlignment="1">
      <alignment horizontal="right"/>
    </xf>
    <xf numFmtId="0" fontId="9" fillId="0" borderId="0" xfId="0" applyFont="1" applyAlignment="1">
      <alignment horizontal="center"/>
    </xf>
    <xf numFmtId="0" fontId="6" fillId="0" borderId="0" xfId="0" applyFont="1"/>
    <xf numFmtId="0" fontId="6" fillId="0" borderId="0" xfId="0" applyFont="1" applyBorder="1" applyAlignment="1"/>
    <xf numFmtId="3" fontId="6" fillId="0" borderId="0" xfId="0" applyNumberFormat="1" applyFont="1"/>
    <xf numFmtId="0" fontId="6" fillId="0" borderId="0" xfId="0" applyFont="1" applyBorder="1"/>
    <xf numFmtId="0" fontId="6" fillId="0" borderId="0" xfId="2" applyFont="1" applyBorder="1" applyAlignment="1"/>
    <xf numFmtId="0" fontId="7" fillId="0" borderId="0" xfId="1" applyFont="1" applyFill="1" applyBorder="1" applyAlignment="1"/>
    <xf numFmtId="0" fontId="6" fillId="0" borderId="0" xfId="1" applyFont="1" applyBorder="1" applyAlignment="1"/>
    <xf numFmtId="3" fontId="6" fillId="0" borderId="0" xfId="1" applyNumberFormat="1" applyFont="1" applyBorder="1" applyAlignment="1">
      <alignment horizontal="right"/>
    </xf>
    <xf numFmtId="3" fontId="7" fillId="0" borderId="0" xfId="10" applyNumberFormat="1" applyFont="1" applyFill="1" applyBorder="1"/>
    <xf numFmtId="3" fontId="7" fillId="0" borderId="0" xfId="9" applyNumberFormat="1" applyFont="1" applyFill="1" applyBorder="1"/>
    <xf numFmtId="0" fontId="6" fillId="0" borderId="0" xfId="6" applyFont="1" applyBorder="1" applyAlignment="1"/>
    <xf numFmtId="3" fontId="6" fillId="0" borderId="0" xfId="12" applyNumberFormat="1" applyFont="1" applyBorder="1"/>
    <xf numFmtId="3" fontId="6" fillId="0" borderId="0" xfId="11" applyNumberFormat="1" applyFont="1" applyBorder="1"/>
    <xf numFmtId="0" fontId="6" fillId="0" borderId="0" xfId="6" applyFont="1" applyFill="1" applyBorder="1" applyAlignment="1"/>
    <xf numFmtId="3" fontId="6" fillId="0" borderId="0" xfId="12" applyNumberFormat="1" applyFont="1" applyFill="1" applyBorder="1"/>
    <xf numFmtId="3" fontId="6" fillId="0" borderId="0" xfId="11" applyNumberFormat="1" applyFont="1" applyFill="1" applyBorder="1"/>
    <xf numFmtId="0" fontId="18" fillId="0" borderId="0" xfId="0" applyFont="1" applyFill="1" applyBorder="1"/>
    <xf numFmtId="0" fontId="18" fillId="0" borderId="0" xfId="1" applyFont="1" applyFill="1" applyBorder="1" applyAlignment="1"/>
    <xf numFmtId="3" fontId="18" fillId="0" borderId="0" xfId="10" applyNumberFormat="1" applyFont="1" applyFill="1" applyBorder="1"/>
    <xf numFmtId="3" fontId="6" fillId="0" borderId="0" xfId="0" applyNumberFormat="1" applyFont="1" applyBorder="1"/>
    <xf numFmtId="0" fontId="7" fillId="0" borderId="0" xfId="0" applyFont="1" applyFill="1" applyBorder="1" applyAlignment="1"/>
    <xf numFmtId="3" fontId="7" fillId="0" borderId="0" xfId="5" applyNumberFormat="1" applyFont="1" applyFill="1" applyBorder="1"/>
    <xf numFmtId="0" fontId="6" fillId="0" borderId="0" xfId="0" applyFont="1" applyFill="1" applyBorder="1" applyAlignment="1"/>
    <xf numFmtId="3" fontId="6" fillId="0" borderId="0" xfId="0" applyNumberFormat="1" applyFont="1" applyFill="1" applyBorder="1"/>
    <xf numFmtId="3" fontId="7" fillId="0" borderId="0" xfId="1" applyNumberFormat="1" applyFont="1" applyFill="1" applyBorder="1" applyAlignment="1">
      <alignment horizontal="right" wrapText="1"/>
    </xf>
    <xf numFmtId="49" fontId="7" fillId="0" borderId="0" xfId="0" applyNumberFormat="1" applyFont="1" applyFill="1" applyBorder="1" applyAlignment="1">
      <alignment horizontal="right"/>
    </xf>
    <xf numFmtId="0" fontId="6" fillId="0" borderId="0" xfId="0" applyFont="1" applyBorder="1" applyAlignment="1">
      <alignment vertical="top" wrapText="1"/>
    </xf>
    <xf numFmtId="3" fontId="6" fillId="0" borderId="0" xfId="0" applyNumberFormat="1" applyFont="1" applyBorder="1" applyAlignment="1">
      <alignment horizontal="right" vertical="top" wrapText="1"/>
    </xf>
    <xf numFmtId="0" fontId="16" fillId="0" borderId="0" xfId="0" applyFont="1" applyAlignment="1"/>
    <xf numFmtId="0" fontId="7" fillId="0" borderId="0" xfId="0" applyFont="1" applyAlignment="1">
      <alignment wrapText="1"/>
    </xf>
    <xf numFmtId="0" fontId="0" fillId="0" borderId="0" xfId="0" applyNumberFormat="1"/>
    <xf numFmtId="0" fontId="0" fillId="0" borderId="0" xfId="0" applyAlignment="1"/>
    <xf numFmtId="0" fontId="6" fillId="0" borderId="0" xfId="0" applyFont="1" applyBorder="1" applyAlignment="1" applyProtection="1">
      <protection locked="0"/>
    </xf>
    <xf numFmtId="3" fontId="6" fillId="0" borderId="0" xfId="0" applyNumberFormat="1" applyFont="1" applyProtection="1">
      <protection locked="0"/>
    </xf>
    <xf numFmtId="0" fontId="8" fillId="0" borderId="0" xfId="0" applyFont="1" applyBorder="1"/>
    <xf numFmtId="0" fontId="7" fillId="0" borderId="0" xfId="0" applyFont="1" applyBorder="1" applyAlignment="1">
      <alignment vertical="top" wrapText="1"/>
    </xf>
    <xf numFmtId="3" fontId="7" fillId="0" borderId="0" xfId="0" applyNumberFormat="1" applyFont="1" applyBorder="1" applyAlignment="1">
      <alignment horizontal="right" vertical="top" wrapText="1"/>
    </xf>
    <xf numFmtId="0" fontId="7" fillId="0" borderId="0" xfId="0" applyFont="1" applyBorder="1"/>
    <xf numFmtId="0" fontId="20" fillId="0" borderId="0" xfId="0" applyFont="1" applyBorder="1"/>
    <xf numFmtId="164" fontId="7" fillId="0" borderId="0" xfId="8" applyNumberFormat="1" applyFont="1" applyBorder="1" applyAlignment="1">
      <alignment horizontal="right" vertical="top" wrapText="1"/>
    </xf>
    <xf numFmtId="165" fontId="6" fillId="0" borderId="0" xfId="0" applyNumberFormat="1" applyFont="1" applyBorder="1" applyAlignment="1">
      <alignment horizontal="right" vertical="top" wrapText="1"/>
    </xf>
    <xf numFmtId="165" fontId="6" fillId="0" borderId="0" xfId="0" applyNumberFormat="1" applyFont="1" applyBorder="1"/>
    <xf numFmtId="165" fontId="7" fillId="0" borderId="0" xfId="0" applyNumberFormat="1" applyFont="1" applyBorder="1" applyAlignment="1">
      <alignment horizontal="right" vertical="top" wrapText="1"/>
    </xf>
    <xf numFmtId="0" fontId="6" fillId="0" borderId="0" xfId="0" applyFont="1" applyBorder="1" applyAlignment="1">
      <alignment horizontal="left" wrapText="1"/>
    </xf>
    <xf numFmtId="0" fontId="6" fillId="0" borderId="0" xfId="0" applyFont="1" applyBorder="1" applyAlignment="1">
      <alignment vertical="top"/>
    </xf>
    <xf numFmtId="1" fontId="7" fillId="0" borderId="0" xfId="0" applyNumberFormat="1" applyFont="1" applyBorder="1" applyAlignment="1">
      <alignment horizontal="right"/>
    </xf>
    <xf numFmtId="0" fontId="21" fillId="0" borderId="0" xfId="0" applyFont="1" applyBorder="1"/>
    <xf numFmtId="3" fontId="0" fillId="0" borderId="0" xfId="0" applyNumberFormat="1" applyBorder="1" applyAlignment="1">
      <alignment horizontal="right"/>
    </xf>
    <xf numFmtId="0" fontId="9" fillId="0" borderId="0" xfId="0" applyFont="1" applyAlignment="1">
      <alignment horizontal="left"/>
    </xf>
    <xf numFmtId="3" fontId="0" fillId="0" borderId="0" xfId="0" applyNumberFormat="1"/>
    <xf numFmtId="3" fontId="7" fillId="0" borderId="0" xfId="0" applyNumberFormat="1" applyFont="1" applyBorder="1" applyAlignment="1">
      <alignment horizontal="right"/>
    </xf>
    <xf numFmtId="0" fontId="22" fillId="0" borderId="0" xfId="0" applyFont="1" applyBorder="1"/>
    <xf numFmtId="3" fontId="22" fillId="0" borderId="0" xfId="0" applyNumberFormat="1" applyFont="1" applyBorder="1" applyAlignment="1">
      <alignment horizontal="right" vertical="top" wrapText="1"/>
    </xf>
    <xf numFmtId="0" fontId="7" fillId="0" borderId="0" xfId="0" applyFont="1" applyBorder="1" applyAlignment="1">
      <alignment vertical="top"/>
    </xf>
    <xf numFmtId="3" fontId="6" fillId="0" borderId="0" xfId="0" applyNumberFormat="1" applyFont="1" applyBorder="1" applyAlignment="1">
      <alignment wrapText="1"/>
    </xf>
    <xf numFmtId="0" fontId="5" fillId="0" borderId="0" xfId="7" applyFont="1"/>
    <xf numFmtId="0" fontId="5" fillId="0" borderId="0" xfId="0" applyFont="1" applyBorder="1"/>
    <xf numFmtId="0" fontId="5" fillId="0" borderId="0" xfId="0" applyFont="1" applyBorder="1" applyAlignment="1">
      <alignment vertical="top"/>
    </xf>
    <xf numFmtId="0" fontId="5" fillId="0" borderId="0" xfId="0" applyFont="1" applyFill="1" applyBorder="1"/>
    <xf numFmtId="0" fontId="8" fillId="0" borderId="0" xfId="0" applyFont="1" applyAlignment="1">
      <alignment horizontal="center"/>
    </xf>
    <xf numFmtId="49" fontId="5" fillId="0" borderId="0" xfId="0" applyNumberFormat="1" applyFont="1"/>
    <xf numFmtId="0" fontId="5" fillId="0" borderId="0" xfId="0" applyFont="1" applyBorder="1" applyAlignment="1">
      <alignment vertical="top" wrapText="1"/>
    </xf>
    <xf numFmtId="0" fontId="5" fillId="0" borderId="0" xfId="0" applyFont="1" applyBorder="1" applyAlignment="1">
      <alignment vertical="top" wrapText="1"/>
    </xf>
    <xf numFmtId="0" fontId="4" fillId="0" borderId="0" xfId="13"/>
    <xf numFmtId="166" fontId="4" fillId="0" borderId="0" xfId="13" applyNumberFormat="1"/>
    <xf numFmtId="0" fontId="24" fillId="0" borderId="0" xfId="13" applyFont="1"/>
    <xf numFmtId="0" fontId="25" fillId="0" borderId="0" xfId="13" applyFont="1"/>
    <xf numFmtId="0" fontId="23" fillId="0" borderId="0" xfId="13" applyFont="1"/>
    <xf numFmtId="166" fontId="23" fillId="0" borderId="0" xfId="13" applyNumberFormat="1" applyFont="1"/>
    <xf numFmtId="0" fontId="3" fillId="0" borderId="0" xfId="13" applyFont="1"/>
    <xf numFmtId="0" fontId="3" fillId="0" borderId="0" xfId="14"/>
    <xf numFmtId="0" fontId="23" fillId="0" borderId="0" xfId="14" applyFont="1"/>
    <xf numFmtId="0" fontId="0" fillId="0" borderId="0" xfId="0" quotePrefix="1"/>
    <xf numFmtId="0" fontId="4" fillId="0" borderId="1" xfId="13" applyBorder="1"/>
    <xf numFmtId="0" fontId="3" fillId="0" borderId="1" xfId="13" applyFont="1" applyBorder="1"/>
    <xf numFmtId="166" fontId="4" fillId="0" borderId="1" xfId="13" applyNumberFormat="1" applyBorder="1"/>
    <xf numFmtId="0" fontId="0" fillId="0" borderId="0" xfId="0" applyAlignment="1">
      <alignment horizontal="center"/>
    </xf>
    <xf numFmtId="0" fontId="5" fillId="0" borderId="0" xfId="0" applyFont="1"/>
    <xf numFmtId="49" fontId="0" fillId="0" borderId="0" xfId="0" applyNumberFormat="1"/>
    <xf numFmtId="3" fontId="5" fillId="0" borderId="0" xfId="0" applyNumberFormat="1" applyFont="1"/>
    <xf numFmtId="0" fontId="5" fillId="0" borderId="0" xfId="0" applyFont="1" applyAlignment="1">
      <alignment horizontal="center"/>
    </xf>
    <xf numFmtId="49" fontId="26" fillId="0" borderId="0" xfId="0" applyNumberFormat="1" applyFont="1" applyAlignment="1">
      <alignment horizontal="left"/>
    </xf>
    <xf numFmtId="0" fontId="16" fillId="0" borderId="0" xfId="0" applyFont="1" applyAlignment="1">
      <alignment horizontal="left"/>
    </xf>
    <xf numFmtId="49" fontId="27" fillId="0" borderId="0" xfId="0" applyNumberFormat="1" applyFont="1"/>
    <xf numFmtId="0" fontId="28" fillId="0" borderId="0" xfId="0" applyFont="1"/>
    <xf numFmtId="0" fontId="0" fillId="0" borderId="0" xfId="0" applyAlignment="1">
      <alignment vertical="top" wrapText="1"/>
    </xf>
    <xf numFmtId="49" fontId="7" fillId="2" borderId="5" xfId="0" applyNumberFormat="1" applyFont="1" applyFill="1" applyBorder="1" applyAlignment="1">
      <alignment vertical="top"/>
    </xf>
    <xf numFmtId="0" fontId="0" fillId="2" borderId="6" xfId="0" applyFill="1" applyBorder="1" applyAlignment="1">
      <alignment vertical="top" wrapText="1"/>
    </xf>
    <xf numFmtId="3" fontId="7" fillId="2" borderId="5" xfId="0" applyNumberFormat="1" applyFont="1" applyFill="1" applyBorder="1" applyAlignment="1">
      <alignment horizontal="center" vertical="top" wrapText="1"/>
    </xf>
    <xf numFmtId="3" fontId="7" fillId="2" borderId="7" xfId="0" applyNumberFormat="1" applyFont="1" applyFill="1" applyBorder="1" applyAlignment="1">
      <alignment horizontal="center" vertical="top" wrapText="1"/>
    </xf>
    <xf numFmtId="3" fontId="29" fillId="2" borderId="8" xfId="0" applyNumberFormat="1" applyFont="1" applyFill="1" applyBorder="1" applyAlignment="1">
      <alignment horizontal="center" vertical="top" wrapText="1"/>
    </xf>
    <xf numFmtId="3" fontId="7" fillId="2" borderId="6" xfId="0" applyNumberFormat="1" applyFont="1" applyFill="1" applyBorder="1" applyAlignment="1">
      <alignment horizontal="center" vertical="top" wrapText="1"/>
    </xf>
    <xf numFmtId="3" fontId="7" fillId="2" borderId="9" xfId="0" applyNumberFormat="1" applyFont="1" applyFill="1" applyBorder="1" applyAlignment="1">
      <alignment horizontal="center" vertical="top" wrapText="1"/>
    </xf>
    <xf numFmtId="3" fontId="7" fillId="0" borderId="0" xfId="0" applyNumberFormat="1" applyFont="1" applyAlignment="1">
      <alignment horizontal="center" vertical="top" wrapText="1"/>
    </xf>
    <xf numFmtId="49" fontId="7" fillId="2" borderId="10" xfId="0" applyNumberFormat="1" applyFont="1" applyFill="1" applyBorder="1"/>
    <xf numFmtId="0" fontId="0" fillId="2" borderId="11" xfId="0" applyFill="1" applyBorder="1"/>
    <xf numFmtId="3" fontId="7" fillId="2" borderId="10" xfId="0" applyNumberFormat="1" applyFont="1" applyFill="1" applyBorder="1" applyAlignment="1">
      <alignment horizontal="center"/>
    </xf>
    <xf numFmtId="3" fontId="7" fillId="2" borderId="12" xfId="0" applyNumberFormat="1" applyFont="1" applyFill="1" applyBorder="1" applyAlignment="1">
      <alignment horizontal="center"/>
    </xf>
    <xf numFmtId="3" fontId="29" fillId="2" borderId="13" xfId="0" applyNumberFormat="1" applyFont="1" applyFill="1" applyBorder="1" applyAlignment="1">
      <alignment horizontal="center"/>
    </xf>
    <xf numFmtId="3" fontId="7" fillId="2" borderId="11" xfId="0" applyNumberFormat="1" applyFont="1" applyFill="1" applyBorder="1" applyAlignment="1">
      <alignment horizontal="center"/>
    </xf>
    <xf numFmtId="3" fontId="7" fillId="2" borderId="14" xfId="0" applyNumberFormat="1" applyFont="1" applyFill="1" applyBorder="1" applyAlignment="1">
      <alignment horizontal="center"/>
    </xf>
    <xf numFmtId="3" fontId="7" fillId="0" borderId="0" xfId="0" applyNumberFormat="1" applyFont="1" applyAlignment="1">
      <alignment horizontal="center"/>
    </xf>
    <xf numFmtId="49" fontId="0" fillId="0" borderId="15" xfId="0" applyNumberFormat="1" applyBorder="1" applyAlignment="1">
      <alignment horizontal="center"/>
    </xf>
    <xf numFmtId="3" fontId="5" fillId="0" borderId="16" xfId="0" applyNumberFormat="1" applyFont="1" applyBorder="1"/>
    <xf numFmtId="3" fontId="5" fillId="0" borderId="17" xfId="0" applyNumberFormat="1" applyFont="1" applyBorder="1"/>
    <xf numFmtId="3" fontId="22" fillId="0" borderId="17" xfId="0" applyNumberFormat="1" applyFont="1" applyBorder="1"/>
    <xf numFmtId="3" fontId="5" fillId="0" borderId="0" xfId="0" applyNumberFormat="1" applyFont="1" applyProtection="1">
      <protection locked="0"/>
    </xf>
    <xf numFmtId="3" fontId="5" fillId="0" borderId="18" xfId="0" applyNumberFormat="1" applyFont="1" applyBorder="1"/>
    <xf numFmtId="49" fontId="5" fillId="0" borderId="19" xfId="0" applyNumberFormat="1" applyFont="1" applyBorder="1" applyAlignment="1">
      <alignment horizontal="center"/>
    </xf>
    <xf numFmtId="0" fontId="5" fillId="0" borderId="20" xfId="0" applyFont="1" applyBorder="1"/>
    <xf numFmtId="3" fontId="5" fillId="0" borderId="21" xfId="0" applyNumberFormat="1" applyFont="1" applyBorder="1"/>
    <xf numFmtId="3" fontId="5" fillId="0" borderId="22" xfId="0" applyNumberFormat="1" applyFont="1" applyBorder="1"/>
    <xf numFmtId="3" fontId="22" fillId="0" borderId="22" xfId="0" applyNumberFormat="1" applyFont="1" applyBorder="1"/>
    <xf numFmtId="3" fontId="5" fillId="0" borderId="20" xfId="0" applyNumberFormat="1" applyFont="1" applyBorder="1"/>
    <xf numFmtId="3" fontId="5" fillId="0" borderId="23" xfId="0" applyNumberFormat="1" applyFont="1" applyBorder="1"/>
    <xf numFmtId="49" fontId="7" fillId="3" borderId="24" xfId="0" applyNumberFormat="1" applyFont="1" applyFill="1" applyBorder="1" applyAlignment="1">
      <alignment horizontal="left"/>
    </xf>
    <xf numFmtId="0" fontId="7" fillId="3" borderId="25" xfId="0" applyFont="1" applyFill="1" applyBorder="1"/>
    <xf numFmtId="3" fontId="7" fillId="3" borderId="26" xfId="0" applyNumberFormat="1" applyFont="1" applyFill="1" applyBorder="1"/>
    <xf numFmtId="3" fontId="7" fillId="3" borderId="27" xfId="0" applyNumberFormat="1" applyFont="1" applyFill="1" applyBorder="1"/>
    <xf numFmtId="3" fontId="29" fillId="3" borderId="27" xfId="0" applyNumberFormat="1" applyFont="1" applyFill="1" applyBorder="1"/>
    <xf numFmtId="3" fontId="7" fillId="3" borderId="25" xfId="0" applyNumberFormat="1" applyFont="1" applyFill="1" applyBorder="1"/>
    <xf numFmtId="3" fontId="7" fillId="3" borderId="28" xfId="0" applyNumberFormat="1" applyFont="1" applyFill="1" applyBorder="1"/>
    <xf numFmtId="0" fontId="0" fillId="0" borderId="0" xfId="0" applyAlignment="1">
      <alignment vertical="center"/>
    </xf>
    <xf numFmtId="49" fontId="7" fillId="2" borderId="2" xfId="0" applyNumberFormat="1" applyFont="1" applyFill="1" applyBorder="1" applyAlignment="1">
      <alignment vertical="center"/>
    </xf>
    <xf numFmtId="0" fontId="7" fillId="2" borderId="3" xfId="0" applyFont="1" applyFill="1" applyBorder="1" applyAlignment="1">
      <alignment vertical="center"/>
    </xf>
    <xf numFmtId="3" fontId="7" fillId="2" borderId="2" xfId="0" applyNumberFormat="1" applyFont="1" applyFill="1" applyBorder="1" applyAlignment="1">
      <alignment vertical="center"/>
    </xf>
    <xf numFmtId="3" fontId="7" fillId="2" borderId="29" xfId="0" applyNumberFormat="1" applyFont="1" applyFill="1" applyBorder="1" applyAlignment="1">
      <alignment vertical="center"/>
    </xf>
    <xf numFmtId="3" fontId="29" fillId="2" borderId="30" xfId="0" applyNumberFormat="1" applyFont="1" applyFill="1" applyBorder="1" applyAlignment="1">
      <alignment vertical="center"/>
    </xf>
    <xf numFmtId="3" fontId="7" fillId="2" borderId="3" xfId="0" applyNumberFormat="1" applyFont="1" applyFill="1" applyBorder="1" applyAlignment="1">
      <alignment vertical="center"/>
    </xf>
    <xf numFmtId="3" fontId="7" fillId="2" borderId="4" xfId="0" applyNumberFormat="1" applyFont="1" applyFill="1" applyBorder="1" applyAlignment="1">
      <alignment vertical="center"/>
    </xf>
    <xf numFmtId="3" fontId="7" fillId="0" borderId="0" xfId="0" applyNumberFormat="1" applyFont="1" applyAlignment="1">
      <alignment vertical="center"/>
    </xf>
    <xf numFmtId="0" fontId="5" fillId="0" borderId="0" xfId="0" applyFont="1" applyAlignment="1">
      <alignment vertical="center"/>
    </xf>
    <xf numFmtId="0" fontId="0" fillId="0" borderId="0" xfId="0" applyBorder="1" applyAlignment="1">
      <alignment horizontal="right"/>
    </xf>
    <xf numFmtId="49" fontId="0" fillId="0" borderId="0" xfId="0" applyNumberFormat="1" applyBorder="1" applyAlignment="1">
      <alignment horizontal="left"/>
    </xf>
    <xf numFmtId="14" fontId="0" fillId="0" borderId="0" xfId="0" applyNumberFormat="1" applyBorder="1"/>
    <xf numFmtId="0" fontId="0" fillId="4" borderId="0" xfId="0" applyFill="1" applyBorder="1" applyAlignment="1">
      <alignment horizontal="right"/>
    </xf>
    <xf numFmtId="49" fontId="0" fillId="4" borderId="0" xfId="0" applyNumberFormat="1" applyFill="1" applyBorder="1" applyAlignment="1">
      <alignment horizontal="left"/>
    </xf>
    <xf numFmtId="14" fontId="0" fillId="4" borderId="0" xfId="0" applyNumberFormat="1" applyFill="1" applyBorder="1"/>
    <xf numFmtId="0" fontId="0" fillId="0" borderId="33" xfId="0" applyBorder="1" applyAlignment="1">
      <alignment horizontal="right"/>
    </xf>
    <xf numFmtId="0" fontId="0" fillId="4" borderId="33" xfId="0" applyFill="1" applyBorder="1" applyAlignment="1">
      <alignment horizontal="right"/>
    </xf>
    <xf numFmtId="40" fontId="0" fillId="0" borderId="35" xfId="0" applyNumberFormat="1" applyBorder="1" applyAlignment="1">
      <alignment horizontal="right"/>
    </xf>
    <xf numFmtId="40" fontId="0" fillId="4" borderId="35" xfId="0" applyNumberFormat="1" applyFill="1" applyBorder="1" applyAlignment="1">
      <alignment horizontal="right"/>
    </xf>
    <xf numFmtId="0" fontId="7" fillId="4" borderId="36" xfId="0" applyFont="1" applyFill="1" applyBorder="1" applyAlignment="1">
      <alignment horizontal="center"/>
    </xf>
    <xf numFmtId="0" fontId="7" fillId="4" borderId="37" xfId="0" applyFont="1" applyFill="1" applyBorder="1" applyAlignment="1">
      <alignment horizontal="center"/>
    </xf>
    <xf numFmtId="0" fontId="7" fillId="4" borderId="38" xfId="0" applyFont="1" applyFill="1" applyBorder="1" applyAlignment="1">
      <alignment horizontal="center"/>
    </xf>
    <xf numFmtId="0" fontId="0" fillId="4" borderId="32" xfId="0" applyFill="1" applyBorder="1" applyAlignment="1">
      <alignment horizontal="right"/>
    </xf>
    <xf numFmtId="0" fontId="0" fillId="4" borderId="31" xfId="0" applyFill="1" applyBorder="1" applyAlignment="1">
      <alignment horizontal="right"/>
    </xf>
    <xf numFmtId="49" fontId="0" fillId="4" borderId="31" xfId="0" applyNumberFormat="1" applyFill="1" applyBorder="1" applyAlignment="1">
      <alignment horizontal="left"/>
    </xf>
    <xf numFmtId="14" fontId="0" fillId="4" borderId="31" xfId="0" applyNumberFormat="1" applyFill="1" applyBorder="1"/>
    <xf numFmtId="40" fontId="0" fillId="4" borderId="34" xfId="0" applyNumberFormat="1" applyFill="1" applyBorder="1" applyAlignment="1">
      <alignment horizontal="right"/>
    </xf>
    <xf numFmtId="0" fontId="0" fillId="2" borderId="0" xfId="0" applyFill="1"/>
    <xf numFmtId="0" fontId="7" fillId="2" borderId="0" xfId="0" applyFont="1" applyFill="1" applyAlignment="1">
      <alignment horizontal="right"/>
    </xf>
    <xf numFmtId="166" fontId="7" fillId="2" borderId="39" xfId="0" applyNumberFormat="1" applyFont="1" applyFill="1" applyBorder="1"/>
    <xf numFmtId="0" fontId="30" fillId="0" borderId="0" xfId="15"/>
    <xf numFmtId="0" fontId="30" fillId="0" borderId="0" xfId="15" applyAlignment="1">
      <alignment horizontal="center"/>
    </xf>
    <xf numFmtId="0" fontId="30" fillId="0" borderId="0" xfId="15" applyAlignment="1">
      <alignment wrapText="1"/>
    </xf>
    <xf numFmtId="49" fontId="30" fillId="0" borderId="33" xfId="15" applyNumberFormat="1" applyBorder="1" applyAlignment="1">
      <alignment horizontal="left"/>
    </xf>
    <xf numFmtId="49" fontId="30" fillId="0" borderId="0" xfId="15" applyNumberFormat="1" applyAlignment="1">
      <alignment horizontal="left"/>
    </xf>
    <xf numFmtId="14" fontId="30" fillId="0" borderId="0" xfId="15" applyNumberFormat="1" applyAlignment="1">
      <alignment horizontal="center"/>
    </xf>
    <xf numFmtId="14" fontId="30" fillId="0" borderId="0" xfId="15" applyNumberFormat="1"/>
    <xf numFmtId="40" fontId="30" fillId="0" borderId="35" xfId="15" applyNumberFormat="1" applyBorder="1" applyAlignment="1">
      <alignment horizontal="right"/>
    </xf>
    <xf numFmtId="0" fontId="23" fillId="7" borderId="36" xfId="15" applyFont="1" applyFill="1" applyBorder="1" applyAlignment="1">
      <alignment horizontal="center" wrapText="1"/>
    </xf>
    <xf numFmtId="0" fontId="23" fillId="7" borderId="37" xfId="15" applyFont="1" applyFill="1" applyBorder="1" applyAlignment="1">
      <alignment horizontal="center" wrapText="1"/>
    </xf>
    <xf numFmtId="0" fontId="23" fillId="7" borderId="38" xfId="15" applyFont="1" applyFill="1" applyBorder="1" applyAlignment="1">
      <alignment horizontal="center" wrapText="1"/>
    </xf>
    <xf numFmtId="49" fontId="30" fillId="0" borderId="33" xfId="15" applyNumberFormat="1" applyBorder="1" applyAlignment="1">
      <alignment horizontal="center"/>
    </xf>
    <xf numFmtId="49" fontId="30" fillId="0" borderId="0" xfId="15" applyNumberFormat="1" applyAlignment="1">
      <alignment horizontal="center"/>
    </xf>
    <xf numFmtId="0" fontId="30" fillId="0" borderId="0" xfId="15" applyAlignment="1">
      <alignment horizontal="right"/>
    </xf>
    <xf numFmtId="0" fontId="30" fillId="0" borderId="35" xfId="15" applyBorder="1" applyAlignment="1">
      <alignment horizontal="right"/>
    </xf>
    <xf numFmtId="49" fontId="23" fillId="8" borderId="40" xfId="15" applyNumberFormat="1" applyFont="1" applyFill="1" applyBorder="1" applyAlignment="1">
      <alignment horizontal="left" indent="4"/>
    </xf>
    <xf numFmtId="49" fontId="23" fillId="8" borderId="41" xfId="15" applyNumberFormat="1" applyFont="1" applyFill="1" applyBorder="1" applyAlignment="1">
      <alignment horizontal="left" indent="4"/>
    </xf>
    <xf numFmtId="49" fontId="30" fillId="8" borderId="41" xfId="15" applyNumberFormat="1" applyFill="1" applyBorder="1" applyAlignment="1">
      <alignment horizontal="center"/>
    </xf>
    <xf numFmtId="0" fontId="30" fillId="8" borderId="41" xfId="15" applyFill="1" applyBorder="1" applyAlignment="1">
      <alignment horizontal="center"/>
    </xf>
    <xf numFmtId="49" fontId="30" fillId="8" borderId="41" xfId="15" applyNumberFormat="1" applyFill="1" applyBorder="1" applyAlignment="1">
      <alignment horizontal="left"/>
    </xf>
    <xf numFmtId="14" fontId="30" fillId="8" borderId="41" xfId="15" applyNumberFormat="1" applyFill="1" applyBorder="1" applyAlignment="1">
      <alignment horizontal="center"/>
    </xf>
    <xf numFmtId="0" fontId="30" fillId="8" borderId="41" xfId="15" applyFill="1" applyBorder="1" applyAlignment="1">
      <alignment horizontal="right"/>
    </xf>
    <xf numFmtId="0" fontId="30" fillId="8" borderId="42" xfId="15" applyFill="1" applyBorder="1" applyAlignment="1">
      <alignment horizontal="right"/>
    </xf>
    <xf numFmtId="49" fontId="23" fillId="9" borderId="43" xfId="15" applyNumberFormat="1" applyFont="1" applyFill="1" applyBorder="1" applyAlignment="1">
      <alignment horizontal="left" indent="2"/>
    </xf>
    <xf numFmtId="49" fontId="23" fillId="9" borderId="44" xfId="15" applyNumberFormat="1" applyFont="1" applyFill="1" applyBorder="1" applyAlignment="1">
      <alignment horizontal="left" indent="2"/>
    </xf>
    <xf numFmtId="49" fontId="30" fillId="9" borderId="44" xfId="15" applyNumberFormat="1" applyFill="1" applyBorder="1" applyAlignment="1">
      <alignment horizontal="center"/>
    </xf>
    <xf numFmtId="0" fontId="30" fillId="9" borderId="44" xfId="15" applyFill="1" applyBorder="1" applyAlignment="1">
      <alignment horizontal="center"/>
    </xf>
    <xf numFmtId="49" fontId="30" fillId="9" borderId="44" xfId="15" applyNumberFormat="1" applyFill="1" applyBorder="1" applyAlignment="1">
      <alignment horizontal="left"/>
    </xf>
    <xf numFmtId="14" fontId="30" fillId="9" borderId="44" xfId="15" applyNumberFormat="1" applyFill="1" applyBorder="1" applyAlignment="1">
      <alignment horizontal="center"/>
    </xf>
    <xf numFmtId="0" fontId="30" fillId="9" borderId="44" xfId="15" applyFill="1" applyBorder="1" applyAlignment="1">
      <alignment horizontal="right"/>
    </xf>
    <xf numFmtId="0" fontId="30" fillId="9" borderId="45" xfId="15" applyFill="1" applyBorder="1" applyAlignment="1">
      <alignment horizontal="right"/>
    </xf>
    <xf numFmtId="49" fontId="23" fillId="7" borderId="36" xfId="15" applyNumberFormat="1" applyFont="1" applyFill="1" applyBorder="1" applyAlignment="1">
      <alignment horizontal="left"/>
    </xf>
    <xf numFmtId="49" fontId="30" fillId="7" borderId="37" xfId="15" applyNumberFormat="1" applyFill="1" applyBorder="1" applyAlignment="1">
      <alignment horizontal="left"/>
    </xf>
    <xf numFmtId="49" fontId="30" fillId="7" borderId="37" xfId="15" applyNumberFormat="1" applyFill="1" applyBorder="1" applyAlignment="1">
      <alignment horizontal="center"/>
    </xf>
    <xf numFmtId="0" fontId="30" fillId="7" borderId="37" xfId="15" applyFill="1" applyBorder="1" applyAlignment="1">
      <alignment horizontal="center"/>
    </xf>
    <xf numFmtId="14" fontId="30" fillId="7" borderId="37" xfId="15" applyNumberFormat="1" applyFill="1" applyBorder="1" applyAlignment="1">
      <alignment horizontal="center"/>
    </xf>
    <xf numFmtId="0" fontId="30" fillId="7" borderId="37" xfId="15" applyFill="1" applyBorder="1" applyAlignment="1">
      <alignment horizontal="right"/>
    </xf>
    <xf numFmtId="0" fontId="30" fillId="7" borderId="38" xfId="15" applyFill="1" applyBorder="1" applyAlignment="1">
      <alignment horizontal="right"/>
    </xf>
    <xf numFmtId="0" fontId="23" fillId="10" borderId="36" xfId="15" applyFont="1" applyFill="1" applyBorder="1" applyAlignment="1">
      <alignment horizontal="center" wrapText="1"/>
    </xf>
    <xf numFmtId="0" fontId="23" fillId="10" borderId="37" xfId="15" applyFont="1" applyFill="1" applyBorder="1" applyAlignment="1">
      <alignment horizontal="center" wrapText="1"/>
    </xf>
    <xf numFmtId="0" fontId="23" fillId="10" borderId="38" xfId="15" applyFont="1" applyFill="1" applyBorder="1" applyAlignment="1">
      <alignment horizontal="center" wrapText="1"/>
    </xf>
    <xf numFmtId="49" fontId="23" fillId="5" borderId="46" xfId="15" applyNumberFormat="1" applyFont="1" applyFill="1" applyBorder="1" applyAlignment="1">
      <alignment horizontal="left" indent="4"/>
    </xf>
    <xf numFmtId="49" fontId="23" fillId="5" borderId="47" xfId="15" applyNumberFormat="1" applyFont="1" applyFill="1" applyBorder="1" applyAlignment="1">
      <alignment horizontal="left" indent="4"/>
    </xf>
    <xf numFmtId="49" fontId="30" fillId="5" borderId="47" xfId="15" applyNumberFormat="1" applyFill="1" applyBorder="1" applyAlignment="1">
      <alignment horizontal="left"/>
    </xf>
    <xf numFmtId="0" fontId="30" fillId="5" borderId="47" xfId="15" applyFill="1" applyBorder="1" applyAlignment="1">
      <alignment horizontal="center"/>
    </xf>
    <xf numFmtId="14" fontId="30" fillId="5" borderId="47" xfId="15" applyNumberFormat="1" applyFill="1" applyBorder="1" applyAlignment="1">
      <alignment horizontal="center"/>
    </xf>
    <xf numFmtId="14" fontId="30" fillId="5" borderId="47" xfId="15" applyNumberFormat="1" applyFill="1" applyBorder="1"/>
    <xf numFmtId="40" fontId="30" fillId="5" borderId="48" xfId="15" applyNumberFormat="1" applyFill="1" applyBorder="1" applyAlignment="1">
      <alignment horizontal="right"/>
    </xf>
    <xf numFmtId="49" fontId="23" fillId="5" borderId="46" xfId="15" applyNumberFormat="1" applyFont="1" applyFill="1" applyBorder="1" applyAlignment="1">
      <alignment horizontal="left" indent="2"/>
    </xf>
    <xf numFmtId="49" fontId="30" fillId="5" borderId="47" xfId="15" applyNumberFormat="1" applyFill="1" applyBorder="1" applyAlignment="1">
      <alignment horizontal="left" indent="2"/>
    </xf>
    <xf numFmtId="49" fontId="23" fillId="6" borderId="36" xfId="15" applyNumberFormat="1" applyFont="1" applyFill="1" applyBorder="1" applyAlignment="1">
      <alignment horizontal="left"/>
    </xf>
    <xf numFmtId="49" fontId="30" fillId="6" borderId="37" xfId="15" applyNumberFormat="1" applyFill="1" applyBorder="1" applyAlignment="1">
      <alignment horizontal="left"/>
    </xf>
    <xf numFmtId="0" fontId="30" fillId="6" borderId="37" xfId="15" applyFill="1" applyBorder="1" applyAlignment="1">
      <alignment horizontal="center"/>
    </xf>
    <xf numFmtId="14" fontId="30" fillId="6" borderId="37" xfId="15" applyNumberFormat="1" applyFill="1" applyBorder="1" applyAlignment="1">
      <alignment horizontal="center"/>
    </xf>
    <xf numFmtId="14" fontId="30" fillId="6" borderId="37" xfId="15" applyNumberFormat="1" applyFill="1" applyBorder="1"/>
    <xf numFmtId="40" fontId="30" fillId="6" borderId="38" xfId="15" applyNumberFormat="1" applyFill="1" applyBorder="1" applyAlignment="1">
      <alignment horizontal="right"/>
    </xf>
    <xf numFmtId="49" fontId="9" fillId="0" borderId="0" xfId="0" applyNumberFormat="1" applyFont="1" applyAlignment="1"/>
    <xf numFmtId="40" fontId="2" fillId="5" borderId="48" xfId="15" applyNumberFormat="1" applyFont="1" applyFill="1" applyBorder="1" applyAlignment="1">
      <alignment horizontal="right"/>
    </xf>
    <xf numFmtId="0" fontId="6" fillId="0" borderId="0" xfId="7"/>
    <xf numFmtId="0" fontId="31" fillId="0" borderId="0" xfId="7" applyFont="1" applyAlignment="1">
      <alignment horizontal="center"/>
    </xf>
    <xf numFmtId="0" fontId="6" fillId="11" borderId="0" xfId="7" applyFill="1"/>
    <xf numFmtId="49" fontId="6" fillId="0" borderId="0" xfId="7" applyNumberFormat="1"/>
    <xf numFmtId="0" fontId="23" fillId="7" borderId="49" xfId="15" applyFont="1" applyFill="1" applyBorder="1" applyAlignment="1">
      <alignment horizontal="center" wrapText="1"/>
    </xf>
    <xf numFmtId="166" fontId="30" fillId="0" borderId="50" xfId="15" applyNumberFormat="1" applyBorder="1" applyAlignment="1">
      <alignment horizontal="right"/>
    </xf>
    <xf numFmtId="166" fontId="30" fillId="8" borderId="51" xfId="15" applyNumberFormat="1" applyFill="1" applyBorder="1" applyAlignment="1">
      <alignment horizontal="right"/>
    </xf>
    <xf numFmtId="166" fontId="30" fillId="9" borderId="52" xfId="15" applyNumberFormat="1" applyFill="1" applyBorder="1" applyAlignment="1">
      <alignment horizontal="right"/>
    </xf>
    <xf numFmtId="166" fontId="30" fillId="7" borderId="49" xfId="15" applyNumberFormat="1" applyFill="1" applyBorder="1" applyAlignment="1">
      <alignment horizontal="right"/>
    </xf>
    <xf numFmtId="166" fontId="30" fillId="0" borderId="35" xfId="15" applyNumberFormat="1" applyBorder="1" applyAlignment="1">
      <alignment horizontal="right"/>
    </xf>
    <xf numFmtId="166" fontId="30" fillId="8" borderId="42" xfId="15" applyNumberFormat="1" applyFill="1" applyBorder="1" applyAlignment="1">
      <alignment horizontal="right"/>
    </xf>
    <xf numFmtId="166" fontId="30" fillId="9" borderId="45" xfId="15" applyNumberFormat="1" applyFill="1" applyBorder="1" applyAlignment="1">
      <alignment horizontal="right"/>
    </xf>
    <xf numFmtId="166" fontId="30" fillId="7" borderId="38" xfId="15" applyNumberFormat="1" applyFill="1" applyBorder="1" applyAlignment="1">
      <alignment horizontal="right"/>
    </xf>
    <xf numFmtId="0" fontId="9" fillId="0" borderId="0" xfId="0" applyFont="1" applyAlignment="1">
      <alignment horizontal="center"/>
    </xf>
    <xf numFmtId="0" fontId="8" fillId="0" borderId="0" xfId="0" applyFont="1" applyAlignment="1">
      <alignment horizontal="center"/>
    </xf>
    <xf numFmtId="0" fontId="6" fillId="0" borderId="0" xfId="0" applyFont="1" applyBorder="1" applyAlignment="1">
      <alignment vertical="top" wrapText="1"/>
    </xf>
    <xf numFmtId="3" fontId="7" fillId="0" borderId="0" xfId="0" applyNumberFormat="1" applyFont="1" applyAlignment="1">
      <alignment horizontal="center" wrapText="1"/>
    </xf>
    <xf numFmtId="3" fontId="7" fillId="12" borderId="0" xfId="0" applyNumberFormat="1" applyFont="1" applyFill="1" applyAlignment="1">
      <alignment horizontal="center" wrapText="1"/>
    </xf>
    <xf numFmtId="3" fontId="7" fillId="13" borderId="0" xfId="0" applyNumberFormat="1" applyFont="1" applyFill="1" applyAlignment="1">
      <alignment horizontal="center" wrapText="1"/>
    </xf>
    <xf numFmtId="3" fontId="5" fillId="13" borderId="0" xfId="0" applyNumberFormat="1" applyFont="1" applyFill="1"/>
    <xf numFmtId="3" fontId="0" fillId="13" borderId="0" xfId="0" applyNumberFormat="1" applyFill="1"/>
    <xf numFmtId="3" fontId="0" fillId="12" borderId="0" xfId="0" applyNumberFormat="1" applyFill="1"/>
    <xf numFmtId="3" fontId="0" fillId="0" borderId="0" xfId="0" applyNumberFormat="1" applyAlignment="1">
      <alignment vertical="center"/>
    </xf>
    <xf numFmtId="3" fontId="5" fillId="0" borderId="0" xfId="0" applyNumberFormat="1" applyFont="1" applyAlignment="1">
      <alignment vertical="center"/>
    </xf>
    <xf numFmtId="49" fontId="7" fillId="0" borderId="53" xfId="0" applyNumberFormat="1" applyFont="1" applyBorder="1" applyAlignment="1">
      <alignment horizontal="center" vertical="center"/>
    </xf>
    <xf numFmtId="49" fontId="7" fillId="0" borderId="53" xfId="0" applyNumberFormat="1" applyFont="1" applyBorder="1" applyAlignment="1">
      <alignment horizontal="center"/>
    </xf>
    <xf numFmtId="3" fontId="7" fillId="0" borderId="54" xfId="0" applyNumberFormat="1" applyFont="1" applyBorder="1" applyAlignment="1">
      <alignment horizontal="center" vertical="center"/>
    </xf>
    <xf numFmtId="3" fontId="7" fillId="0" borderId="54" xfId="0" applyNumberFormat="1" applyFont="1" applyBorder="1" applyAlignment="1">
      <alignment horizontal="center"/>
    </xf>
    <xf numFmtId="49" fontId="32" fillId="0" borderId="55" xfId="0" applyNumberFormat="1" applyFont="1" applyBorder="1" applyAlignment="1">
      <alignment horizontal="right"/>
    </xf>
    <xf numFmtId="3" fontId="32" fillId="0" borderId="53" xfId="0" applyNumberFormat="1" applyFont="1" applyBorder="1" applyAlignment="1">
      <alignment horizontal="right"/>
    </xf>
    <xf numFmtId="49" fontId="32" fillId="0" borderId="56" xfId="0" applyNumberFormat="1" applyFont="1" applyBorder="1" applyAlignment="1">
      <alignment horizontal="right"/>
    </xf>
    <xf numFmtId="3" fontId="32" fillId="0" borderId="17" xfId="0" applyNumberFormat="1" applyFont="1" applyBorder="1" applyAlignment="1">
      <alignment horizontal="right"/>
    </xf>
    <xf numFmtId="49" fontId="33" fillId="0" borderId="56" xfId="0" applyNumberFormat="1" applyFont="1" applyBorder="1" applyAlignment="1">
      <alignment horizontal="right"/>
    </xf>
    <xf numFmtId="3" fontId="33" fillId="0" borderId="17" xfId="0" applyNumberFormat="1" applyFont="1" applyBorder="1" applyAlignment="1">
      <alignment horizontal="right"/>
    </xf>
    <xf numFmtId="49" fontId="32" fillId="0" borderId="56" xfId="0" applyNumberFormat="1" applyFont="1" applyBorder="1" applyAlignment="1">
      <alignment horizontal="right" wrapText="1"/>
    </xf>
    <xf numFmtId="49" fontId="32" fillId="0" borderId="57" xfId="0" applyNumberFormat="1" applyFont="1" applyBorder="1" applyAlignment="1">
      <alignment horizontal="right" wrapText="1"/>
    </xf>
    <xf numFmtId="3" fontId="32" fillId="0" borderId="54" xfId="0" applyNumberFormat="1" applyFont="1" applyBorder="1" applyAlignment="1">
      <alignment horizontal="right"/>
    </xf>
    <xf numFmtId="49" fontId="5" fillId="0" borderId="0" xfId="0" applyNumberFormat="1" applyFont="1" applyAlignment="1">
      <alignment horizontal="right"/>
    </xf>
    <xf numFmtId="3" fontId="0" fillId="0" borderId="0" xfId="0" applyNumberFormat="1" applyAlignment="1">
      <alignment horizontal="right"/>
    </xf>
    <xf numFmtId="3" fontId="7" fillId="0" borderId="0" xfId="0" applyNumberFormat="1" applyFont="1"/>
    <xf numFmtId="49" fontId="32" fillId="0" borderId="0" xfId="0" applyNumberFormat="1" applyFont="1" applyAlignment="1">
      <alignment horizontal="right"/>
    </xf>
    <xf numFmtId="0" fontId="7" fillId="0" borderId="0" xfId="0" applyNumberFormat="1" applyFont="1" applyBorder="1" applyAlignment="1">
      <alignment horizontal="left"/>
    </xf>
    <xf numFmtId="49" fontId="7" fillId="0" borderId="0" xfId="0" applyNumberFormat="1" applyFont="1" applyBorder="1" applyAlignment="1">
      <alignment horizontal="left"/>
    </xf>
    <xf numFmtId="40" fontId="0" fillId="0" borderId="0" xfId="0" applyNumberFormat="1" applyBorder="1" applyAlignment="1">
      <alignment horizontal="right"/>
    </xf>
    <xf numFmtId="3" fontId="0" fillId="12" borderId="0" xfId="0" applyNumberFormat="1" applyFill="1" applyBorder="1"/>
    <xf numFmtId="3" fontId="0" fillId="0" borderId="0" xfId="0" applyNumberFormat="1" applyFill="1"/>
    <xf numFmtId="3" fontId="0" fillId="13" borderId="0" xfId="0" applyNumberFormat="1" applyFill="1" applyBorder="1"/>
    <xf numFmtId="3" fontId="7" fillId="13" borderId="0" xfId="0" applyNumberFormat="1" applyFont="1" applyFill="1" applyBorder="1"/>
    <xf numFmtId="0" fontId="4" fillId="13" borderId="0" xfId="13" applyFill="1"/>
    <xf numFmtId="0" fontId="0" fillId="13" borderId="0" xfId="0" quotePrefix="1" applyFill="1"/>
    <xf numFmtId="166" fontId="4" fillId="13" borderId="0" xfId="13" applyNumberFormat="1" applyFill="1"/>
    <xf numFmtId="0" fontId="1" fillId="13" borderId="0" xfId="13" applyFont="1" applyFill="1"/>
    <xf numFmtId="49" fontId="5" fillId="14" borderId="19" xfId="0" applyNumberFormat="1" applyFont="1" applyFill="1" applyBorder="1" applyAlignment="1">
      <alignment horizontal="center"/>
    </xf>
    <xf numFmtId="0" fontId="5" fillId="14" borderId="20" xfId="0" applyFont="1" applyFill="1" applyBorder="1"/>
    <xf numFmtId="49" fontId="0" fillId="14" borderId="15" xfId="0" applyNumberFormat="1" applyFill="1" applyBorder="1" applyAlignment="1">
      <alignment horizontal="center"/>
    </xf>
    <xf numFmtId="0" fontId="0" fillId="14" borderId="0" xfId="0" applyFill="1"/>
    <xf numFmtId="49" fontId="19" fillId="0" borderId="0" xfId="0" applyNumberFormat="1" applyFont="1" applyAlignment="1"/>
    <xf numFmtId="0" fontId="34" fillId="0" borderId="0" xfId="16" applyFont="1"/>
    <xf numFmtId="0" fontId="5" fillId="0" borderId="0" xfId="16"/>
    <xf numFmtId="166" fontId="5" fillId="0" borderId="0" xfId="16" applyNumberFormat="1"/>
    <xf numFmtId="0" fontId="7" fillId="0" borderId="0" xfId="16" applyFont="1"/>
    <xf numFmtId="166" fontId="7" fillId="0" borderId="0" xfId="16" applyNumberFormat="1" applyFont="1"/>
    <xf numFmtId="14" fontId="5" fillId="0" borderId="0" xfId="16" applyNumberFormat="1"/>
    <xf numFmtId="3" fontId="7" fillId="0" borderId="0" xfId="0" applyNumberFormat="1" applyFont="1" applyAlignment="1">
      <alignment horizontal="right" wrapText="1"/>
    </xf>
    <xf numFmtId="0" fontId="5" fillId="0" borderId="0" xfId="0" applyFont="1" applyAlignment="1">
      <alignment vertical="top" wrapText="1"/>
    </xf>
    <xf numFmtId="3" fontId="5" fillId="0" borderId="0" xfId="0" applyNumberFormat="1" applyFont="1" applyAlignment="1">
      <alignment horizontal="right" vertical="top" wrapText="1"/>
    </xf>
    <xf numFmtId="0" fontId="7" fillId="0" borderId="0" xfId="0" applyFont="1" applyAlignment="1">
      <alignment vertical="top" wrapText="1"/>
    </xf>
    <xf numFmtId="3" fontId="7" fillId="0" borderId="0" xfId="0" applyNumberFormat="1" applyFont="1" applyAlignment="1">
      <alignment horizontal="right" vertical="top" wrapText="1"/>
    </xf>
    <xf numFmtId="0" fontId="8" fillId="0" borderId="0" xfId="0" applyFont="1"/>
    <xf numFmtId="0" fontId="20" fillId="0" borderId="0" xfId="0" applyFont="1"/>
    <xf numFmtId="1" fontId="7" fillId="0" borderId="0" xfId="0" applyNumberFormat="1" applyFont="1" applyAlignment="1">
      <alignment horizontal="right"/>
    </xf>
    <xf numFmtId="0" fontId="5" fillId="0" borderId="0" xfId="0" applyFont="1" applyAlignment="1" applyProtection="1">
      <alignment wrapText="1"/>
      <protection locked="0"/>
    </xf>
    <xf numFmtId="0" fontId="32" fillId="0" borderId="0" xfId="0" applyFont="1" applyProtection="1">
      <protection locked="0"/>
    </xf>
    <xf numFmtId="0" fontId="5" fillId="0" borderId="0" xfId="0" applyFont="1" applyProtection="1">
      <protection locked="0"/>
    </xf>
    <xf numFmtId="0" fontId="7" fillId="0" borderId="0" xfId="0" applyFont="1" applyAlignment="1">
      <alignment horizontal="center"/>
    </xf>
    <xf numFmtId="3" fontId="32" fillId="0" borderId="0" xfId="0" applyNumberFormat="1" applyFont="1" applyAlignment="1">
      <alignment horizontal="right"/>
    </xf>
    <xf numFmtId="0" fontId="6" fillId="0" borderId="0" xfId="0" applyFont="1" applyBorder="1" applyAlignment="1">
      <alignment horizontal="center"/>
    </xf>
    <xf numFmtId="0" fontId="6" fillId="0" borderId="0" xfId="2" applyFont="1" applyBorder="1" applyAlignment="1">
      <alignment horizontal="center"/>
    </xf>
    <xf numFmtId="0" fontId="7" fillId="0" borderId="0" xfId="1" applyFont="1" applyFill="1" applyBorder="1" applyAlignment="1">
      <alignment horizontal="center"/>
    </xf>
    <xf numFmtId="0" fontId="6" fillId="0" borderId="0" xfId="1" applyFont="1" applyBorder="1" applyAlignment="1">
      <alignment horizontal="center"/>
    </xf>
    <xf numFmtId="0" fontId="6" fillId="0" borderId="0" xfId="1" applyFont="1" applyFill="1" applyBorder="1" applyAlignment="1">
      <alignment horizontal="center"/>
    </xf>
    <xf numFmtId="0" fontId="19" fillId="0" borderId="0" xfId="1" applyFont="1" applyFill="1" applyBorder="1" applyAlignment="1">
      <alignment horizontal="center"/>
    </xf>
    <xf numFmtId="0" fontId="6" fillId="0" borderId="0" xfId="0" applyFont="1" applyFill="1" applyBorder="1" applyAlignment="1">
      <alignment horizontal="center"/>
    </xf>
    <xf numFmtId="0" fontId="6" fillId="0" borderId="0" xfId="0" applyFont="1" applyBorder="1" applyAlignment="1" applyProtection="1">
      <alignment horizontal="center"/>
      <protection locked="0"/>
    </xf>
    <xf numFmtId="0" fontId="7" fillId="0" borderId="0" xfId="1" applyFont="1" applyBorder="1" applyAlignment="1">
      <alignment horizontal="center"/>
    </xf>
    <xf numFmtId="49" fontId="7" fillId="0" borderId="0" xfId="1" applyNumberFormat="1" applyFont="1" applyFill="1" applyBorder="1" applyAlignment="1">
      <alignment horizontal="center"/>
    </xf>
    <xf numFmtId="0" fontId="7" fillId="0" borderId="0" xfId="6" applyFont="1" applyBorder="1" applyAlignment="1">
      <alignment horizontal="center"/>
    </xf>
    <xf numFmtId="0" fontId="7" fillId="0" borderId="0" xfId="6" applyFont="1" applyFill="1" applyBorder="1" applyAlignment="1">
      <alignment horizontal="center"/>
    </xf>
    <xf numFmtId="0" fontId="18" fillId="0" borderId="0" xfId="1" applyFont="1" applyFill="1" applyBorder="1" applyAlignment="1">
      <alignment horizontal="center"/>
    </xf>
    <xf numFmtId="0" fontId="7" fillId="0" borderId="0" xfId="0" applyFont="1" applyFill="1" applyBorder="1" applyAlignment="1">
      <alignment horizontal="center"/>
    </xf>
    <xf numFmtId="3" fontId="35" fillId="0" borderId="0" xfId="0" applyNumberFormat="1" applyFont="1" applyBorder="1" applyAlignment="1">
      <alignment horizontal="center"/>
    </xf>
    <xf numFmtId="165" fontId="5" fillId="0" borderId="0" xfId="0" applyNumberFormat="1" applyFont="1"/>
    <xf numFmtId="165" fontId="5" fillId="0" borderId="0" xfId="0" applyNumberFormat="1" applyFont="1" applyAlignment="1">
      <alignment horizontal="right" vertical="top" wrapText="1"/>
    </xf>
    <xf numFmtId="3" fontId="5" fillId="15" borderId="21" xfId="0" applyNumberFormat="1" applyFont="1" applyFill="1" applyBorder="1"/>
    <xf numFmtId="3" fontId="5" fillId="15" borderId="16" xfId="0" applyNumberFormat="1" applyFont="1" applyFill="1" applyBorder="1"/>
    <xf numFmtId="3" fontId="0" fillId="15" borderId="0" xfId="0" applyNumberFormat="1" applyFill="1" applyAlignment="1">
      <alignment vertical="center"/>
    </xf>
    <xf numFmtId="3" fontId="5" fillId="0" borderId="0" xfId="0" applyNumberFormat="1" applyFont="1" applyAlignment="1">
      <alignment horizontal="left"/>
    </xf>
    <xf numFmtId="3" fontId="32" fillId="0" borderId="0" xfId="0" applyNumberFormat="1" applyFont="1" applyAlignment="1">
      <alignment horizontal="left"/>
    </xf>
    <xf numFmtId="49" fontId="7" fillId="0" borderId="0" xfId="0" applyNumberFormat="1" applyFont="1" applyAlignment="1">
      <alignment horizontal="right"/>
    </xf>
    <xf numFmtId="3" fontId="5" fillId="0" borderId="0" xfId="0" applyNumberFormat="1" applyFont="1" applyAlignment="1">
      <alignment horizontal="right"/>
    </xf>
    <xf numFmtId="0" fontId="9" fillId="0" borderId="0" xfId="0" applyFont="1" applyAlignment="1">
      <alignment horizontal="center"/>
    </xf>
    <xf numFmtId="0" fontId="8" fillId="0" borderId="0" xfId="0" applyFont="1" applyAlignment="1">
      <alignment horizontal="center"/>
    </xf>
    <xf numFmtId="0" fontId="5" fillId="0" borderId="0" xfId="0" applyFont="1" applyAlignment="1" applyProtection="1">
      <alignment horizontal="left"/>
      <protection locked="0"/>
    </xf>
    <xf numFmtId="0" fontId="32" fillId="0" borderId="0" xfId="0" applyFont="1" applyAlignment="1" applyProtection="1">
      <alignment horizontal="right"/>
      <protection locked="0"/>
    </xf>
    <xf numFmtId="0" fontId="5" fillId="0" borderId="0" xfId="0" applyFont="1" applyAlignment="1" applyProtection="1">
      <alignment horizontal="right"/>
      <protection locked="0"/>
    </xf>
    <xf numFmtId="0" fontId="16" fillId="0" borderId="0" xfId="0" applyFont="1" applyAlignment="1">
      <alignment horizontal="center"/>
    </xf>
    <xf numFmtId="0" fontId="17" fillId="0" borderId="0" xfId="0" applyFont="1" applyAlignment="1">
      <alignment horizontal="center"/>
    </xf>
    <xf numFmtId="0" fontId="0" fillId="0" borderId="0" xfId="0" applyAlignment="1">
      <alignment horizontal="center"/>
    </xf>
    <xf numFmtId="0" fontId="0" fillId="0" borderId="0" xfId="0" applyAlignment="1" applyProtection="1">
      <alignment horizontal="right"/>
      <protection locked="0"/>
    </xf>
    <xf numFmtId="0" fontId="5" fillId="0" borderId="0" xfId="0" applyFont="1" applyBorder="1" applyAlignment="1">
      <alignment vertical="top" wrapText="1"/>
    </xf>
    <xf numFmtId="0" fontId="6" fillId="0" borderId="0" xfId="0" applyFont="1" applyBorder="1" applyAlignment="1">
      <alignment vertical="top" wrapText="1"/>
    </xf>
    <xf numFmtId="0" fontId="5" fillId="0" borderId="0" xfId="0" applyFont="1" applyBorder="1" applyAlignment="1">
      <alignment horizontal="left" vertical="top" wrapText="1"/>
    </xf>
    <xf numFmtId="0" fontId="6" fillId="0" borderId="0" xfId="0" applyFont="1" applyBorder="1" applyAlignment="1">
      <alignment horizontal="left" vertical="top" wrapText="1"/>
    </xf>
    <xf numFmtId="0" fontId="5" fillId="0" borderId="0" xfId="0" applyFont="1" applyBorder="1" applyAlignment="1">
      <alignment vertical="top" wrapText="1" shrinkToFit="1"/>
    </xf>
    <xf numFmtId="0" fontId="6" fillId="0" borderId="0" xfId="0" applyFont="1" applyBorder="1" applyAlignment="1">
      <alignment vertical="top" wrapText="1" shrinkToFit="1"/>
    </xf>
    <xf numFmtId="0" fontId="5" fillId="0" borderId="0" xfId="0" applyFont="1" applyAlignment="1">
      <alignment vertical="top" wrapText="1" shrinkToFit="1"/>
    </xf>
    <xf numFmtId="3" fontId="7" fillId="2" borderId="2" xfId="0" applyNumberFormat="1" applyFont="1" applyFill="1" applyBorder="1" applyAlignment="1">
      <alignment horizontal="center"/>
    </xf>
    <xf numFmtId="3" fontId="7" fillId="2" borderId="3" xfId="0" applyNumberFormat="1" applyFont="1" applyFill="1" applyBorder="1" applyAlignment="1">
      <alignment horizontal="center"/>
    </xf>
    <xf numFmtId="3" fontId="7" fillId="2" borderId="4" xfId="0" applyNumberFormat="1" applyFont="1" applyFill="1" applyBorder="1" applyAlignment="1">
      <alignment horizontal="center"/>
    </xf>
  </cellXfs>
  <cellStyles count="17">
    <cellStyle name="DagAvsnittOv" xfId="1" xr:uid="{00000000-0005-0000-0000-000000000000}"/>
    <cellStyle name="DagHovedOv" xfId="2" xr:uid="{00000000-0005-0000-0000-000001000000}"/>
    <cellStyle name="DagtallAsum" xfId="3" xr:uid="{00000000-0005-0000-0000-000002000000}"/>
    <cellStyle name="DagtallB" xfId="4" xr:uid="{00000000-0005-0000-0000-000003000000}"/>
    <cellStyle name="DagtallBsum" xfId="5" xr:uid="{00000000-0005-0000-0000-000004000000}"/>
    <cellStyle name="DagTekst" xfId="6" xr:uid="{00000000-0005-0000-0000-000005000000}"/>
    <cellStyle name="Normal" xfId="0" builtinId="0"/>
    <cellStyle name="Normal 2" xfId="7" xr:uid="{00000000-0005-0000-0000-000007000000}"/>
    <cellStyle name="Normal 3" xfId="13" xr:uid="{00000000-0005-0000-0000-000008000000}"/>
    <cellStyle name="Normal 4" xfId="14" xr:uid="{00000000-0005-0000-0000-000009000000}"/>
    <cellStyle name="Normal 5" xfId="15" xr:uid="{00000000-0005-0000-0000-00000A000000}"/>
    <cellStyle name="Normal 6" xfId="16" xr:uid="{D02D610D-E88F-4F85-AE3D-DA1B9FFA40C9}"/>
    <cellStyle name="Prosent" xfId="8" builtinId="5"/>
    <cellStyle name="Sum92" xfId="9" xr:uid="{00000000-0005-0000-0000-00000C000000}"/>
    <cellStyle name="Sum93" xfId="10" xr:uid="{00000000-0005-0000-0000-00000D000000}"/>
    <cellStyle name="Tall92" xfId="11" xr:uid="{00000000-0005-0000-0000-00000E000000}"/>
    <cellStyle name="Tall93" xfId="12" xr:uid="{00000000-0005-0000-0000-00000F000000}"/>
  </cellStyles>
  <dxfs count="5">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1.xml"/><Relationship Id="rId26" Type="http://schemas.openxmlformats.org/officeDocument/2006/relationships/customXml" Target="../customXml/item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28" Type="http://schemas.openxmlformats.org/officeDocument/2006/relationships/customXml" Target="../customXml/item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microsoft.com/office/2017/10/relationships/person" Target="persons/person.xml"/><Relationship Id="rId27" Type="http://schemas.openxmlformats.org/officeDocument/2006/relationships/customXml" Target="../customXml/item4.xml"/></Relationships>
</file>

<file path=xl/drawings/drawing1.xml><?xml version="1.0" encoding="utf-8"?>
<xdr:wsDr xmlns:xdr="http://schemas.openxmlformats.org/drawingml/2006/spreadsheetDrawing" xmlns:a="http://schemas.openxmlformats.org/drawingml/2006/main">
  <xdr:twoCellAnchor>
    <xdr:from>
      <xdr:col>1</xdr:col>
      <xdr:colOff>47625</xdr:colOff>
      <xdr:row>2</xdr:row>
      <xdr:rowOff>57150</xdr:rowOff>
    </xdr:from>
    <xdr:to>
      <xdr:col>6</xdr:col>
      <xdr:colOff>771525</xdr:colOff>
      <xdr:row>23</xdr:row>
      <xdr:rowOff>19050</xdr:rowOff>
    </xdr:to>
    <xdr:sp macro="" textlink="">
      <xdr:nvSpPr>
        <xdr:cNvPr id="4097" name="Text Box 1">
          <a:extLst>
            <a:ext uri="{FF2B5EF4-FFF2-40B4-BE49-F238E27FC236}">
              <a16:creationId xmlns:a16="http://schemas.microsoft.com/office/drawing/2014/main" id="{00000000-0008-0000-0200-000001100000}"/>
            </a:ext>
          </a:extLst>
        </xdr:cNvPr>
        <xdr:cNvSpPr txBox="1">
          <a:spLocks noChangeArrowheads="1"/>
        </xdr:cNvSpPr>
      </xdr:nvSpPr>
      <xdr:spPr bwMode="auto">
        <a:xfrm>
          <a:off x="762000" y="447675"/>
          <a:ext cx="5095875" cy="3362325"/>
        </a:xfrm>
        <a:prstGeom prst="rect">
          <a:avLst/>
        </a:prstGeom>
        <a:solidFill>
          <a:srgbClr val="FFFFFF"/>
        </a:solidFill>
        <a:ln w="9525">
          <a:solidFill>
            <a:srgbClr val="000000"/>
          </a:solidFill>
          <a:miter lim="800000"/>
          <a:headEnd/>
          <a:tailEnd/>
        </a:ln>
      </xdr:spPr>
      <xdr:txBody>
        <a:bodyPr vertOverflow="clip" wrap="square" lIns="27432" tIns="22860" rIns="0" bIns="0" anchor="t" upright="1"/>
        <a:lstStyle/>
        <a:p>
          <a:pPr algn="l" rtl="0">
            <a:defRPr sz="1000"/>
          </a:pPr>
          <a:r>
            <a:rPr lang="nb-NO" sz="1000" b="0" i="0" u="none" strike="noStrike" baseline="0">
              <a:solidFill>
                <a:srgbClr val="000000"/>
              </a:solidFill>
              <a:latin typeface="Arial"/>
              <a:cs typeface="Arial"/>
            </a:rPr>
            <a:t>Denne rapporten inneholder regnskap, balanse, regnskapsprinsipper og noter. På de fleste arkene er det lagt inn forklaringer til arket. Der det er ting som må gjøres manuelt, er det lagt inn tekst i rødt.</a:t>
          </a:r>
        </a:p>
        <a:p>
          <a:pPr algn="l" rtl="0">
            <a:defRPr sz="1000"/>
          </a:pPr>
          <a:endParaRPr lang="nb-NO" sz="1000" b="0" i="0" u="none" strike="noStrike" baseline="0">
            <a:solidFill>
              <a:srgbClr val="000000"/>
            </a:solidFill>
            <a:latin typeface="Arial"/>
            <a:cs typeface="Arial"/>
          </a:endParaRPr>
        </a:p>
        <a:p>
          <a:pPr algn="l" rtl="0">
            <a:defRPr sz="1000"/>
          </a:pPr>
          <a:r>
            <a:rPr lang="nb-NO" sz="1000" b="0" i="0" u="none" strike="noStrike" baseline="0">
              <a:solidFill>
                <a:srgbClr val="000000"/>
              </a:solidFill>
              <a:latin typeface="Arial"/>
              <a:cs typeface="Arial"/>
            </a:rPr>
            <a:t>Arket med regnskapstall oppdateres automatisk, men notehenvisningene må legges inn manuelt. Også balansen oppdateres automatisk, men i tillegg til notehenvisningene må sted og dato oppdateres manuelt. Dessuten må man på balansearket oppdatere feltene for underskrift, siden det ved de forskjellige DKene kan være forskjellige personer som skal underskrive.</a:t>
          </a:r>
        </a:p>
        <a:p>
          <a:pPr algn="l" rtl="0">
            <a:defRPr sz="1000"/>
          </a:pPr>
          <a:endParaRPr lang="nb-NO" sz="1000" b="0" i="0" u="none" strike="noStrike" baseline="0">
            <a:solidFill>
              <a:srgbClr val="000000"/>
            </a:solidFill>
            <a:latin typeface="Arial"/>
            <a:cs typeface="Arial"/>
          </a:endParaRPr>
        </a:p>
        <a:p>
          <a:pPr algn="l" rtl="0">
            <a:defRPr sz="1000"/>
          </a:pPr>
          <a:r>
            <a:rPr lang="nb-NO" sz="1000" b="0" i="0" u="none" strike="noStrike" baseline="0">
              <a:solidFill>
                <a:srgbClr val="000000"/>
              </a:solidFill>
              <a:latin typeface="Arial"/>
              <a:cs typeface="Arial"/>
            </a:rPr>
            <a:t>Arket med regnskapsprinsipper skal i hovedsak være det samme for alle DK, men det bør sjekkes om det er spesielle ting i det aktuelle DK som burde ha vært nevnt her.</a:t>
          </a:r>
        </a:p>
        <a:p>
          <a:pPr algn="l" rtl="0">
            <a:defRPr sz="1000"/>
          </a:pPr>
          <a:endParaRPr lang="nb-NO" sz="1000" b="0" i="0" u="none" strike="noStrike" baseline="0">
            <a:solidFill>
              <a:srgbClr val="000000"/>
            </a:solidFill>
            <a:latin typeface="Arial"/>
            <a:cs typeface="Arial"/>
          </a:endParaRPr>
        </a:p>
        <a:p>
          <a:pPr algn="l" rtl="0">
            <a:defRPr sz="1000"/>
          </a:pPr>
          <a:r>
            <a:rPr lang="nb-NO" sz="1000" b="0" i="0" u="none" strike="noStrike" baseline="0">
              <a:solidFill>
                <a:srgbClr val="000000"/>
              </a:solidFill>
              <a:latin typeface="Arial"/>
              <a:cs typeface="Arial"/>
            </a:rPr>
            <a:t>I arket med noter oppdateres de fleste regnskapstall automatisk, mens balansetall ofte må legges inn manuelt. Dette skyldes at det er en del forskjeller i balansekonti mellom DKene som vanskeliggjør automatisk uttrekk. Utenfor hver note er det lagt inn tekst som forklarer noten, om den er obligatorisk osv. Om det er noen noter som skal utelates, må nummereringen av notene endres og henvisningene på regnskaps- og balansearkene oppdateres.</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9</xdr:col>
      <xdr:colOff>409575</xdr:colOff>
      <xdr:row>0</xdr:row>
      <xdr:rowOff>57150</xdr:rowOff>
    </xdr:from>
    <xdr:to>
      <xdr:col>21</xdr:col>
      <xdr:colOff>9525</xdr:colOff>
      <xdr:row>0</xdr:row>
      <xdr:rowOff>590550</xdr:rowOff>
    </xdr:to>
    <xdr:sp macro="" textlink="">
      <xdr:nvSpPr>
        <xdr:cNvPr id="2049" name="Text Box 1">
          <a:extLst>
            <a:ext uri="{FF2B5EF4-FFF2-40B4-BE49-F238E27FC236}">
              <a16:creationId xmlns:a16="http://schemas.microsoft.com/office/drawing/2014/main" id="{00000000-0008-0000-0400-000001080000}"/>
            </a:ext>
          </a:extLst>
        </xdr:cNvPr>
        <xdr:cNvSpPr txBox="1">
          <a:spLocks noChangeArrowheads="1"/>
        </xdr:cNvSpPr>
      </xdr:nvSpPr>
      <xdr:spPr bwMode="auto">
        <a:xfrm>
          <a:off x="8677275" y="57150"/>
          <a:ext cx="6000750" cy="533400"/>
        </a:xfrm>
        <a:prstGeom prst="rect">
          <a:avLst/>
        </a:prstGeom>
        <a:solidFill>
          <a:srgbClr val="FFFFFF"/>
        </a:solidFill>
        <a:ln w="9525">
          <a:solidFill>
            <a:srgbClr val="000000"/>
          </a:solidFill>
          <a:miter lim="800000"/>
          <a:headEnd/>
          <a:tailEnd/>
        </a:ln>
      </xdr:spPr>
      <xdr:txBody>
        <a:bodyPr vertOverflow="clip" wrap="square" lIns="27432" tIns="22860" rIns="0" bIns="0" anchor="t" upright="1"/>
        <a:lstStyle/>
        <a:p>
          <a:pPr algn="l" rtl="0">
            <a:defRPr sz="1000"/>
          </a:pPr>
          <a:r>
            <a:rPr lang="nb-NO" sz="1000" b="0" i="0" u="none" strike="noStrike" baseline="0">
              <a:solidFill>
                <a:srgbClr val="000000"/>
              </a:solidFill>
              <a:latin typeface="Arial"/>
              <a:cs typeface="Arial"/>
            </a:rPr>
            <a:t>De fleste tallene i dette arket oppdateres automatisk, men </a:t>
          </a:r>
          <a:r>
            <a:rPr lang="nb-NO" sz="1000" b="0" i="0" u="none" strike="noStrike" baseline="0">
              <a:solidFill>
                <a:srgbClr val="FF0000"/>
              </a:solidFill>
              <a:latin typeface="Arial"/>
              <a:cs typeface="Arial"/>
            </a:rPr>
            <a:t>finansinvesteringer, notehenvisning, sted, dato og underskriftsfeltene må oppdateres manuelt.</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7</xdr:col>
      <xdr:colOff>323850</xdr:colOff>
      <xdr:row>23</xdr:row>
      <xdr:rowOff>28577</xdr:rowOff>
    </xdr:from>
    <xdr:to>
      <xdr:col>12</xdr:col>
      <xdr:colOff>590550</xdr:colOff>
      <xdr:row>25</xdr:row>
      <xdr:rowOff>133351</xdr:rowOff>
    </xdr:to>
    <xdr:sp macro="" textlink="">
      <xdr:nvSpPr>
        <xdr:cNvPr id="1027" name="Text Box 3">
          <a:extLst>
            <a:ext uri="{FF2B5EF4-FFF2-40B4-BE49-F238E27FC236}">
              <a16:creationId xmlns:a16="http://schemas.microsoft.com/office/drawing/2014/main" id="{00000000-0008-0000-0600-000003040000}"/>
            </a:ext>
          </a:extLst>
        </xdr:cNvPr>
        <xdr:cNvSpPr txBox="1">
          <a:spLocks noChangeArrowheads="1"/>
        </xdr:cNvSpPr>
      </xdr:nvSpPr>
      <xdr:spPr bwMode="auto">
        <a:xfrm>
          <a:off x="10296525" y="6457952"/>
          <a:ext cx="3771900" cy="428624"/>
        </a:xfrm>
        <a:prstGeom prst="rect">
          <a:avLst/>
        </a:prstGeom>
        <a:solidFill>
          <a:srgbClr val="FFFFFF"/>
        </a:solidFill>
        <a:ln w="9525">
          <a:solidFill>
            <a:srgbClr val="000000"/>
          </a:solidFill>
          <a:miter lim="800000"/>
          <a:headEnd/>
          <a:tailEnd/>
        </a:ln>
      </xdr:spPr>
      <xdr:txBody>
        <a:bodyPr vertOverflow="clip" wrap="square" lIns="27432" tIns="22860" rIns="0" bIns="0" anchor="t" upright="1"/>
        <a:lstStyle/>
        <a:p>
          <a:pPr algn="l" rtl="0">
            <a:defRPr sz="1000"/>
          </a:pPr>
          <a:r>
            <a:rPr lang="nb-NO" sz="1000" b="0" i="0" u="none" strike="noStrike" baseline="0">
              <a:solidFill>
                <a:srgbClr val="000000"/>
              </a:solidFill>
              <a:latin typeface="Arial"/>
              <a:cs typeface="Arial"/>
            </a:rPr>
            <a:t>Denne noten skal alltid være med.</a:t>
          </a:r>
          <a:r>
            <a:rPr lang="nb-NO" sz="1000" b="0" i="0" u="none" strike="noStrike" baseline="0">
              <a:solidFill>
                <a:srgbClr val="FF0000"/>
              </a:solidFill>
              <a:latin typeface="Arial"/>
              <a:cs typeface="Arial"/>
            </a:rPr>
            <a:t> Sjekk at teksten/fordelingsprinsippet stemmer med det som faktisk brukes.</a:t>
          </a:r>
          <a:r>
            <a:rPr lang="nb-NO" sz="1000" b="0" i="0" u="none" strike="noStrike" baseline="0">
              <a:solidFill>
                <a:srgbClr val="000000"/>
              </a:solidFill>
              <a:latin typeface="Arial"/>
              <a:cs typeface="Arial"/>
            </a:rPr>
            <a:t> </a:t>
          </a:r>
        </a:p>
      </xdr:txBody>
    </xdr:sp>
    <xdr:clientData/>
  </xdr:twoCellAnchor>
  <xdr:twoCellAnchor>
    <xdr:from>
      <xdr:col>7</xdr:col>
      <xdr:colOff>57150</xdr:colOff>
      <xdr:row>1</xdr:row>
      <xdr:rowOff>152399</xdr:rowOff>
    </xdr:from>
    <xdr:to>
      <xdr:col>12</xdr:col>
      <xdr:colOff>542925</xdr:colOff>
      <xdr:row>2</xdr:row>
      <xdr:rowOff>9524</xdr:rowOff>
    </xdr:to>
    <xdr:sp macro="" textlink="">
      <xdr:nvSpPr>
        <xdr:cNvPr id="32" name="TekstSylinder 31">
          <a:extLst>
            <a:ext uri="{FF2B5EF4-FFF2-40B4-BE49-F238E27FC236}">
              <a16:creationId xmlns:a16="http://schemas.microsoft.com/office/drawing/2014/main" id="{00000000-0008-0000-0600-000020000000}"/>
            </a:ext>
          </a:extLst>
        </xdr:cNvPr>
        <xdr:cNvSpPr txBox="1"/>
      </xdr:nvSpPr>
      <xdr:spPr>
        <a:xfrm>
          <a:off x="10029825" y="838199"/>
          <a:ext cx="3990975" cy="3810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rtl="0" eaLnBrk="1" fontAlgn="auto" latinLnBrk="0" hangingPunct="1">
            <a:lnSpc>
              <a:spcPct val="100000"/>
            </a:lnSpc>
            <a:spcBef>
              <a:spcPts val="0"/>
            </a:spcBef>
            <a:spcAft>
              <a:spcPts val="0"/>
            </a:spcAft>
            <a:buClrTx/>
            <a:buSzTx/>
            <a:buFontTx/>
            <a:buNone/>
            <a:tabLst/>
            <a:defRPr/>
          </a:pPr>
          <a:r>
            <a:rPr lang="nb-NO" sz="1000" b="0" i="0" baseline="0">
              <a:solidFill>
                <a:schemeClr val="dk1"/>
              </a:solidFill>
              <a:latin typeface="Arial" pitchFamily="34" charset="0"/>
              <a:ea typeface="+mn-ea"/>
              <a:cs typeface="Arial" pitchFamily="34" charset="0"/>
            </a:rPr>
            <a:t>Denne noten skal alltid være med. Oppdateres automatisk. Den spesifiserer hvor mottatte tilskudd kommer fra.</a:t>
          </a:r>
          <a:endParaRPr lang="nb-NO" sz="1000">
            <a:latin typeface="Arial" pitchFamily="34" charset="0"/>
            <a:cs typeface="Arial" pitchFamily="34" charset="0"/>
          </a:endParaRPr>
        </a:p>
        <a:p>
          <a:endParaRPr lang="nb-NO" sz="1100"/>
        </a:p>
      </xdr:txBody>
    </xdr:sp>
    <xdr:clientData/>
  </xdr:twoCellAnchor>
  <xdr:twoCellAnchor>
    <xdr:from>
      <xdr:col>7</xdr:col>
      <xdr:colOff>180975</xdr:colOff>
      <xdr:row>21</xdr:row>
      <xdr:rowOff>28575</xdr:rowOff>
    </xdr:from>
    <xdr:to>
      <xdr:col>13</xdr:col>
      <xdr:colOff>428625</xdr:colOff>
      <xdr:row>22</xdr:row>
      <xdr:rowOff>0</xdr:rowOff>
    </xdr:to>
    <xdr:sp macro="" textlink="">
      <xdr:nvSpPr>
        <xdr:cNvPr id="19" name="TekstSylinder 18">
          <a:extLst>
            <a:ext uri="{FF2B5EF4-FFF2-40B4-BE49-F238E27FC236}">
              <a16:creationId xmlns:a16="http://schemas.microsoft.com/office/drawing/2014/main" id="{00000000-0008-0000-0600-000013000000}"/>
            </a:ext>
          </a:extLst>
        </xdr:cNvPr>
        <xdr:cNvSpPr txBox="1"/>
      </xdr:nvSpPr>
      <xdr:spPr>
        <a:xfrm>
          <a:off x="10153650" y="4676775"/>
          <a:ext cx="4362450" cy="485775"/>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rtl="0" eaLnBrk="1" fontAlgn="auto" latinLnBrk="0" hangingPunct="1">
            <a:lnSpc>
              <a:spcPct val="100000"/>
            </a:lnSpc>
            <a:spcBef>
              <a:spcPts val="0"/>
            </a:spcBef>
            <a:spcAft>
              <a:spcPts val="0"/>
            </a:spcAft>
            <a:buClrTx/>
            <a:buSzTx/>
            <a:buFontTx/>
            <a:buNone/>
            <a:tabLst/>
            <a:defRPr/>
          </a:pPr>
          <a:r>
            <a:rPr lang="nb-NO" sz="1000" b="0" i="0" baseline="0">
              <a:solidFill>
                <a:schemeClr val="dk1"/>
              </a:solidFill>
              <a:latin typeface="Arial" pitchFamily="34" charset="0"/>
              <a:ea typeface="+mn-ea"/>
              <a:cs typeface="Arial" pitchFamily="34" charset="0"/>
            </a:rPr>
            <a:t>Denne noten skal alltid være med. Oppdateres automatisk. Den spesifiserer nevnte inntekter.</a:t>
          </a:r>
          <a:endParaRPr lang="nb-NO" sz="1000">
            <a:latin typeface="Arial" pitchFamily="34" charset="0"/>
            <a:cs typeface="Arial" pitchFamily="34" charset="0"/>
          </a:endParaRPr>
        </a:p>
        <a:p>
          <a:endParaRPr lang="nb-NO" sz="1100"/>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norgesrdekors.sharepoint.com/sites/Arbeidsrom-00116/DK/Delte%20dokumenter/06%20BU%20&#197;rsrapport%20201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_options"/>
      <sheetName val="_control"/>
      <sheetName val="Info"/>
      <sheetName val="Regnskap"/>
      <sheetName val="Balanse"/>
      <sheetName val="Prinsipper"/>
      <sheetName val="Noter"/>
      <sheetName val="Råbalanse"/>
      <sheetName val="Forklaring årsrapport"/>
      <sheetName val="Res. pr Aktivitet"/>
      <sheetName val="Tilskudd konto 8700-8799"/>
      <sheetName val="Spesifisert HB"/>
      <sheetName val="D00236"/>
      <sheetName val="Revisjon"/>
      <sheetName val="Saldospes kunder"/>
      <sheetName val="Saldospes leverandører"/>
      <sheetName val="Kontoplan"/>
    </sheetNames>
    <sheetDataSet>
      <sheetData sheetId="0" refreshError="1"/>
      <sheetData sheetId="1">
        <row r="9">
          <cell r="E9" t="str">
            <v>31.12.2019</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Set>
  </externalBook>
</externalLink>
</file>

<file path=xl/persons/person.xml><?xml version="1.0" encoding="utf-8"?>
<personList xmlns="http://schemas.microsoft.com/office/spreadsheetml/2018/threadedcomments" xmlns:x="http://schemas.openxmlformats.org/spreadsheetml/2006/main">
  <person displayName="Mona Kokkin" id="{2921D086-D8E6-4BE8-8AB7-5576377B7D1E}" userId="mona.kokkin@redcross.no" providerId="PeoplePicker"/>
  <person displayName="Marianne Sæther" id="{0B4A60FA-7CD2-4D38-A8EF-7039C73FAC7E}" userId="S::marianne.sather@redcross.no::df36f666-90e8-4f3f-b907-a576ad768beb" providerId="AD"/>
</personList>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A127" dT="2021-02-06T16:54:50.49" personId="{0B4A60FA-7CD2-4D38-A8EF-7039C73FAC7E}" id="{B423FB8A-9BC0-4FF2-992D-EEFF9F0C4885}">
    <text>@Mona Kokkin Juleaksjon er ført mot tilskudd RK i regnskapet. Trukket ut av tilskudd (3330+3331) her i denne noten og skilt ut på egen linje.</text>
    <mentions>
      <mention mentionpersonId="{2921D086-D8E6-4BE8-8AB7-5576377B7D1E}" mentionId="{A2A65720-6425-46B8-AC12-247C75A614EF}" startIndex="0" length="12"/>
    </mentions>
  </threadedComment>
  <threadedComment ref="A138" dT="2020-02-23T11:16:46.00" personId="{0B4A60FA-7CD2-4D38-A8EF-7039C73FAC7E}" id="{FA3D20F8-7605-437F-8E1A-E5014D30FB42}">
    <text>Viderefakturert fra RK - konti som slutter på *99</text>
  </threadedComment>
</ThreadedComment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3.xml"/><Relationship Id="rId1" Type="http://schemas.openxmlformats.org/officeDocument/2006/relationships/printerSettings" Target="../printerSettings/printerSettings6.bin"/><Relationship Id="rId5" Type="http://schemas.microsoft.com/office/2017/10/relationships/threadedComment" Target="../threadedComments/threadedComment1.xml"/><Relationship Id="rId4" Type="http://schemas.openxmlformats.org/officeDocument/2006/relationships/comments" Target="../comments1.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20"/>
  <sheetViews>
    <sheetView workbookViewId="0"/>
  </sheetViews>
  <sheetFormatPr baseColWidth="10" defaultColWidth="9.140625" defaultRowHeight="12.75" x14ac:dyDescent="0.2"/>
  <sheetData>
    <row r="1" spans="1:1" x14ac:dyDescent="0.2">
      <c r="A1" t="s">
        <v>46</v>
      </c>
    </row>
    <row r="2" spans="1:1" x14ac:dyDescent="0.2">
      <c r="A2" t="b">
        <v>0</v>
      </c>
    </row>
    <row r="3" spans="1:1" x14ac:dyDescent="0.2">
      <c r="A3" t="b">
        <v>0</v>
      </c>
    </row>
    <row r="7" spans="1:1" x14ac:dyDescent="0.2">
      <c r="A7">
        <v>180</v>
      </c>
    </row>
    <row r="9" spans="1:1" x14ac:dyDescent="0.2">
      <c r="A9" t="b">
        <v>0</v>
      </c>
    </row>
    <row r="11" spans="1:1" x14ac:dyDescent="0.2">
      <c r="A11" t="b">
        <v>0</v>
      </c>
    </row>
    <row r="12" spans="1:1" x14ac:dyDescent="0.2">
      <c r="A12" t="b">
        <v>0</v>
      </c>
    </row>
    <row r="13" spans="1:1" x14ac:dyDescent="0.2">
      <c r="A13" t="b">
        <v>0</v>
      </c>
    </row>
    <row r="15" spans="1:1" x14ac:dyDescent="0.2">
      <c r="A15" t="b">
        <v>0</v>
      </c>
    </row>
    <row r="16" spans="1:1" x14ac:dyDescent="0.2">
      <c r="A16" t="b">
        <v>1</v>
      </c>
    </row>
    <row r="17" spans="1:1" x14ac:dyDescent="0.2">
      <c r="A17">
        <v>1</v>
      </c>
    </row>
    <row r="18" spans="1:1" x14ac:dyDescent="0.2">
      <c r="A18" t="b">
        <v>0</v>
      </c>
    </row>
    <row r="19" spans="1:1" x14ac:dyDescent="0.2">
      <c r="A19" t="b">
        <v>0</v>
      </c>
    </row>
    <row r="20" spans="1:1" x14ac:dyDescent="0.2">
      <c r="A20" t="b">
        <v>0</v>
      </c>
    </row>
  </sheetData>
  <phoneticPr fontId="0" type="noConversion"/>
  <pageMargins left="0.78740157499999996" right="0.78740157499999996" top="0.984251969" bottom="0.984251969" header="0.5" footer="0.5"/>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42"/>
  <sheetViews>
    <sheetView workbookViewId="0">
      <selection activeCell="C8" sqref="C8"/>
    </sheetView>
  </sheetViews>
  <sheetFormatPr baseColWidth="10" defaultColWidth="11.42578125" defaultRowHeight="12.75" x14ac:dyDescent="0.2"/>
  <cols>
    <col min="1" max="1" width="9.140625" customWidth="1"/>
    <col min="2" max="3" width="15.7109375" customWidth="1"/>
    <col min="4" max="5" width="30.7109375" customWidth="1"/>
  </cols>
  <sheetData>
    <row r="1" spans="1:11" x14ac:dyDescent="0.2">
      <c r="A1" t="s">
        <v>47</v>
      </c>
      <c r="B1" t="s">
        <v>48</v>
      </c>
      <c r="E1" s="229"/>
      <c r="F1" s="229"/>
      <c r="G1" s="229"/>
      <c r="H1" s="229"/>
      <c r="I1" s="229"/>
      <c r="J1" s="229"/>
      <c r="K1" s="229"/>
    </row>
    <row r="2" spans="1:11" x14ac:dyDescent="0.2">
      <c r="E2" s="229"/>
      <c r="F2" s="229"/>
      <c r="G2" s="229"/>
      <c r="H2" s="229"/>
      <c r="I2" s="229"/>
      <c r="J2" s="229"/>
      <c r="K2" s="229"/>
    </row>
    <row r="3" spans="1:11" x14ac:dyDescent="0.2">
      <c r="E3" s="229"/>
      <c r="F3" s="229"/>
      <c r="G3" s="229"/>
      <c r="H3" s="229"/>
      <c r="I3" s="229"/>
      <c r="J3" s="229"/>
      <c r="K3" s="229"/>
    </row>
    <row r="4" spans="1:11" x14ac:dyDescent="0.2">
      <c r="A4" t="s">
        <v>47</v>
      </c>
      <c r="B4" t="s">
        <v>49</v>
      </c>
      <c r="E4" s="229"/>
      <c r="F4" s="229"/>
      <c r="G4" s="229"/>
      <c r="H4" s="229"/>
      <c r="I4" s="230" t="s">
        <v>228</v>
      </c>
      <c r="J4" s="229"/>
      <c r="K4" s="229"/>
    </row>
    <row r="5" spans="1:11" x14ac:dyDescent="0.2">
      <c r="A5" t="s">
        <v>47</v>
      </c>
      <c r="B5" t="s">
        <v>50</v>
      </c>
      <c r="C5" t="s">
        <v>51</v>
      </c>
      <c r="E5" s="229"/>
      <c r="F5" s="229"/>
      <c r="G5" s="229"/>
      <c r="H5" s="229"/>
      <c r="I5" s="229"/>
      <c r="J5" s="229"/>
      <c r="K5" s="229"/>
    </row>
    <row r="6" spans="1:11" x14ac:dyDescent="0.2">
      <c r="A6" t="s">
        <v>52</v>
      </c>
      <c r="B6" t="s">
        <v>53</v>
      </c>
      <c r="C6" s="73" t="s">
        <v>142</v>
      </c>
      <c r="E6" s="229"/>
      <c r="F6" s="229"/>
      <c r="G6" s="229"/>
      <c r="H6" s="229"/>
      <c r="I6" s="231"/>
      <c r="J6" s="231" t="s">
        <v>229</v>
      </c>
      <c r="K6" s="229"/>
    </row>
    <row r="7" spans="1:11" x14ac:dyDescent="0.2">
      <c r="A7" t="s">
        <v>190</v>
      </c>
      <c r="B7" t="s">
        <v>155</v>
      </c>
      <c r="C7" s="73">
        <v>202012</v>
      </c>
      <c r="E7" s="229"/>
      <c r="F7" s="229"/>
      <c r="G7" s="229"/>
      <c r="H7" s="229"/>
      <c r="I7" s="231" t="str">
        <f>RIGHT(C7,2)</f>
        <v>12</v>
      </c>
      <c r="J7" s="231" t="str">
        <f>VLOOKUP(I7,I9:J20,2,FALSE)</f>
        <v>31.12</v>
      </c>
      <c r="K7" s="229"/>
    </row>
    <row r="8" spans="1:11" x14ac:dyDescent="0.2">
      <c r="A8" t="s">
        <v>52</v>
      </c>
      <c r="B8" t="s">
        <v>155</v>
      </c>
      <c r="C8" s="73" t="s">
        <v>191</v>
      </c>
      <c r="E8" s="229"/>
      <c r="F8" s="229"/>
      <c r="G8" s="229"/>
      <c r="H8" s="229"/>
      <c r="I8" s="229"/>
      <c r="J8" s="229"/>
      <c r="K8" s="229"/>
    </row>
    <row r="9" spans="1:11" x14ac:dyDescent="0.2">
      <c r="E9" s="229" t="str">
        <f>J7&amp;"."&amp;LEFT(C7,4)</f>
        <v>31.12.2020</v>
      </c>
      <c r="F9" s="229"/>
      <c r="G9" s="229"/>
      <c r="H9" s="229"/>
      <c r="I9" s="232" t="s">
        <v>230</v>
      </c>
      <c r="J9" s="232" t="s">
        <v>231</v>
      </c>
      <c r="K9" s="229"/>
    </row>
    <row r="10" spans="1:11" x14ac:dyDescent="0.2">
      <c r="E10" s="229" t="str">
        <f>LEFT(C7,4)&amp;"-"&amp;I7&amp;"-"&amp;LEFT(J7,2)</f>
        <v>2020-12-31</v>
      </c>
      <c r="F10" s="229"/>
      <c r="G10" s="229"/>
      <c r="H10" s="229"/>
      <c r="I10" s="232" t="s">
        <v>232</v>
      </c>
      <c r="J10" s="232" t="s">
        <v>233</v>
      </c>
      <c r="K10" s="229"/>
    </row>
    <row r="11" spans="1:11" x14ac:dyDescent="0.2">
      <c r="A11" t="s">
        <v>47</v>
      </c>
      <c r="B11" t="s">
        <v>54</v>
      </c>
      <c r="E11" s="229" t="str">
        <f>E10</f>
        <v>2020-12-31</v>
      </c>
      <c r="F11" s="229"/>
      <c r="G11" s="229"/>
      <c r="H11" s="229"/>
      <c r="I11" s="232" t="s">
        <v>234</v>
      </c>
      <c r="J11" s="232" t="s">
        <v>235</v>
      </c>
      <c r="K11" s="229"/>
    </row>
    <row r="12" spans="1:11" x14ac:dyDescent="0.2">
      <c r="A12" t="s">
        <v>59</v>
      </c>
      <c r="B12" t="s">
        <v>55</v>
      </c>
      <c r="C12" t="s">
        <v>156</v>
      </c>
      <c r="E12" s="229"/>
      <c r="F12" s="229"/>
      <c r="G12" s="229"/>
      <c r="H12" s="229"/>
      <c r="I12" s="232" t="s">
        <v>236</v>
      </c>
      <c r="J12" s="232" t="s">
        <v>237</v>
      </c>
      <c r="K12" s="229"/>
    </row>
    <row r="13" spans="1:11" x14ac:dyDescent="0.2">
      <c r="A13" t="s">
        <v>59</v>
      </c>
      <c r="B13" t="s">
        <v>56</v>
      </c>
      <c r="C13" t="s">
        <v>64</v>
      </c>
      <c r="E13" s="229"/>
      <c r="F13" s="229"/>
      <c r="G13" s="229"/>
      <c r="H13" s="229"/>
      <c r="I13" s="232" t="s">
        <v>238</v>
      </c>
      <c r="J13" s="232" t="s">
        <v>239</v>
      </c>
      <c r="K13" s="229"/>
    </row>
    <row r="14" spans="1:11" x14ac:dyDescent="0.2">
      <c r="A14" t="s">
        <v>59</v>
      </c>
      <c r="B14" t="s">
        <v>100</v>
      </c>
      <c r="C14" t="s">
        <v>101</v>
      </c>
      <c r="E14" s="229"/>
      <c r="F14" s="229"/>
      <c r="G14" s="229"/>
      <c r="H14" s="229"/>
      <c r="I14" s="232" t="s">
        <v>240</v>
      </c>
      <c r="J14" s="232" t="s">
        <v>241</v>
      </c>
      <c r="K14" s="229"/>
    </row>
    <row r="15" spans="1:11" x14ac:dyDescent="0.2">
      <c r="A15" t="s">
        <v>59</v>
      </c>
      <c r="B15" t="s">
        <v>157</v>
      </c>
      <c r="C15" t="s">
        <v>57</v>
      </c>
      <c r="E15" s="229"/>
      <c r="F15" s="229"/>
      <c r="G15" s="229"/>
      <c r="H15" s="229"/>
      <c r="I15" s="232" t="s">
        <v>242</v>
      </c>
      <c r="J15" s="232" t="s">
        <v>243</v>
      </c>
      <c r="K15" s="229"/>
    </row>
    <row r="16" spans="1:11" x14ac:dyDescent="0.2">
      <c r="A16" t="s">
        <v>59</v>
      </c>
      <c r="B16" t="s">
        <v>158</v>
      </c>
      <c r="C16" t="s">
        <v>159</v>
      </c>
      <c r="E16" s="229"/>
      <c r="F16" s="229"/>
      <c r="G16" s="229"/>
      <c r="H16" s="229"/>
      <c r="I16" s="232" t="s">
        <v>244</v>
      </c>
      <c r="J16" s="232" t="s">
        <v>245</v>
      </c>
      <c r="K16" s="229"/>
    </row>
    <row r="17" spans="1:11" x14ac:dyDescent="0.2">
      <c r="A17" t="s">
        <v>59</v>
      </c>
      <c r="B17" t="s">
        <v>58</v>
      </c>
      <c r="C17" t="s">
        <v>160</v>
      </c>
      <c r="E17" s="229"/>
      <c r="F17" s="229"/>
      <c r="G17" s="229"/>
      <c r="H17" s="229"/>
      <c r="I17" s="232" t="s">
        <v>246</v>
      </c>
      <c r="J17" s="232" t="s">
        <v>247</v>
      </c>
      <c r="K17" s="229"/>
    </row>
    <row r="18" spans="1:11" x14ac:dyDescent="0.2">
      <c r="A18" t="s">
        <v>59</v>
      </c>
      <c r="B18" t="s">
        <v>161</v>
      </c>
      <c r="C18" t="s">
        <v>162</v>
      </c>
      <c r="E18" s="229"/>
      <c r="F18" s="229"/>
      <c r="G18" s="229"/>
      <c r="H18" s="229"/>
      <c r="I18" s="232" t="s">
        <v>248</v>
      </c>
      <c r="J18" s="232" t="s">
        <v>249</v>
      </c>
      <c r="K18" s="229"/>
    </row>
    <row r="19" spans="1:11" x14ac:dyDescent="0.2">
      <c r="A19" t="s">
        <v>59</v>
      </c>
      <c r="B19" t="s">
        <v>163</v>
      </c>
      <c r="C19" t="s">
        <v>81</v>
      </c>
      <c r="E19" s="229"/>
      <c r="F19" s="229"/>
      <c r="G19" s="229"/>
      <c r="H19" s="229"/>
      <c r="I19" s="232" t="s">
        <v>250</v>
      </c>
      <c r="J19" s="232" t="s">
        <v>251</v>
      </c>
      <c r="K19" s="229"/>
    </row>
    <row r="20" spans="1:11" x14ac:dyDescent="0.2">
      <c r="A20" t="s">
        <v>65</v>
      </c>
      <c r="B20" t="s">
        <v>164</v>
      </c>
      <c r="C20" t="s">
        <v>167</v>
      </c>
      <c r="E20" s="229"/>
      <c r="F20" s="229"/>
      <c r="G20" s="229"/>
      <c r="H20" s="229"/>
      <c r="I20" s="232" t="s">
        <v>252</v>
      </c>
      <c r="J20" s="232" t="s">
        <v>253</v>
      </c>
      <c r="K20" s="229"/>
    </row>
    <row r="21" spans="1:11" x14ac:dyDescent="0.2">
      <c r="A21" t="s">
        <v>65</v>
      </c>
      <c r="B21" t="s">
        <v>165</v>
      </c>
      <c r="C21" t="s">
        <v>168</v>
      </c>
      <c r="E21" s="229"/>
      <c r="F21" s="229"/>
      <c r="G21" s="229"/>
      <c r="H21" s="229"/>
      <c r="I21" s="229"/>
      <c r="J21" s="229"/>
      <c r="K21" s="229"/>
    </row>
    <row r="22" spans="1:11" x14ac:dyDescent="0.2">
      <c r="A22" t="s">
        <v>65</v>
      </c>
      <c r="B22" t="s">
        <v>166</v>
      </c>
      <c r="C22" t="s">
        <v>169</v>
      </c>
    </row>
    <row r="24" spans="1:11" x14ac:dyDescent="0.2">
      <c r="A24" s="95" t="s">
        <v>257</v>
      </c>
      <c r="B24" s="95" t="s">
        <v>258</v>
      </c>
      <c r="C24" s="95" t="s">
        <v>259</v>
      </c>
    </row>
    <row r="25" spans="1:11" x14ac:dyDescent="0.2">
      <c r="A25" s="95" t="s">
        <v>257</v>
      </c>
      <c r="B25" s="95" t="s">
        <v>260</v>
      </c>
      <c r="C25" s="95" t="s">
        <v>261</v>
      </c>
    </row>
    <row r="26" spans="1:11" x14ac:dyDescent="0.2">
      <c r="A26" s="95" t="s">
        <v>257</v>
      </c>
      <c r="B26" s="95" t="s">
        <v>262</v>
      </c>
      <c r="C26" s="95" t="s">
        <v>263</v>
      </c>
    </row>
    <row r="27" spans="1:11" x14ac:dyDescent="0.2">
      <c r="A27" s="95" t="s">
        <v>257</v>
      </c>
      <c r="B27" s="95" t="s">
        <v>264</v>
      </c>
      <c r="C27" s="95" t="s">
        <v>265</v>
      </c>
    </row>
    <row r="30" spans="1:11" x14ac:dyDescent="0.2">
      <c r="A30" s="95" t="s">
        <v>171</v>
      </c>
      <c r="B30" s="95" t="s">
        <v>173</v>
      </c>
    </row>
    <row r="31" spans="1:11" x14ac:dyDescent="0.2">
      <c r="A31" s="95" t="s">
        <v>171</v>
      </c>
      <c r="B31" s="95" t="s">
        <v>174</v>
      </c>
    </row>
    <row r="32" spans="1:11" x14ac:dyDescent="0.2">
      <c r="A32" s="95" t="s">
        <v>171</v>
      </c>
      <c r="B32" s="95" t="s">
        <v>175</v>
      </c>
    </row>
    <row r="33" spans="1:2" x14ac:dyDescent="0.2">
      <c r="A33" s="95" t="s">
        <v>171</v>
      </c>
      <c r="B33" s="95" t="s">
        <v>189</v>
      </c>
    </row>
    <row r="34" spans="1:2" x14ac:dyDescent="0.2">
      <c r="A34" s="95" t="s">
        <v>171</v>
      </c>
      <c r="B34" s="95" t="s">
        <v>176</v>
      </c>
    </row>
    <row r="35" spans="1:2" x14ac:dyDescent="0.2">
      <c r="A35" s="95" t="s">
        <v>171</v>
      </c>
      <c r="B35" s="95" t="s">
        <v>177</v>
      </c>
    </row>
    <row r="36" spans="1:2" x14ac:dyDescent="0.2">
      <c r="A36" s="95" t="s">
        <v>171</v>
      </c>
      <c r="B36" s="95" t="s">
        <v>178</v>
      </c>
    </row>
    <row r="37" spans="1:2" x14ac:dyDescent="0.2">
      <c r="A37" s="95" t="s">
        <v>171</v>
      </c>
      <c r="B37" s="95" t="s">
        <v>203</v>
      </c>
    </row>
    <row r="38" spans="1:2" x14ac:dyDescent="0.2">
      <c r="A38" s="95" t="s">
        <v>171</v>
      </c>
      <c r="B38" s="95" t="s">
        <v>205</v>
      </c>
    </row>
    <row r="39" spans="1:2" x14ac:dyDescent="0.2">
      <c r="A39" s="95" t="s">
        <v>171</v>
      </c>
      <c r="B39" s="95" t="s">
        <v>204</v>
      </c>
    </row>
    <row r="40" spans="1:2" x14ac:dyDescent="0.2">
      <c r="A40" s="95" t="s">
        <v>171</v>
      </c>
      <c r="B40" s="95" t="s">
        <v>221</v>
      </c>
    </row>
    <row r="41" spans="1:2" x14ac:dyDescent="0.2">
      <c r="A41" s="95" t="s">
        <v>171</v>
      </c>
      <c r="B41" s="95" t="s">
        <v>222</v>
      </c>
    </row>
    <row r="42" spans="1:2" x14ac:dyDescent="0.2">
      <c r="A42" s="95" t="s">
        <v>171</v>
      </c>
      <c r="B42" s="95" t="s">
        <v>172</v>
      </c>
    </row>
  </sheetData>
  <phoneticPr fontId="0" type="noConversion"/>
  <pageMargins left="0.78740157499999996" right="0.78740157499999996" top="0.984251969" bottom="0.984251969" header="0.5" footer="0.5"/>
  <pageSetup paperSize="9" orientation="portrait" verticalDpi="0"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D157"/>
  <sheetViews>
    <sheetView showGridLines="0" zoomScaleNormal="85" workbookViewId="0">
      <selection activeCell="B2" sqref="B2"/>
    </sheetView>
  </sheetViews>
  <sheetFormatPr baseColWidth="10" defaultColWidth="9.140625" defaultRowHeight="12.75" x14ac:dyDescent="0.2"/>
  <cols>
    <col min="1" max="1" width="13.5703125" style="49" customWidth="1"/>
    <col min="2" max="2" width="14.28515625" bestFit="1" customWidth="1"/>
    <col min="3" max="8" width="12.5703125" customWidth="1"/>
  </cols>
  <sheetData>
    <row r="1" spans="1:4" ht="18" x14ac:dyDescent="0.25">
      <c r="A1" s="66" t="s">
        <v>82</v>
      </c>
      <c r="B1" s="46"/>
      <c r="C1" s="46"/>
      <c r="D1" s="46"/>
    </row>
    <row r="157" ht="15.75" customHeight="1" x14ac:dyDescent="0.2"/>
  </sheetData>
  <phoneticPr fontId="0" type="noConversion"/>
  <pageMargins left="0.78740157480314965" right="0.59055118110236227" top="0.59055118110236227" bottom="0.59055118110236227" header="0.51181102362204722" footer="0.51181102362204722"/>
  <pageSetup paperSize="9" fitToHeight="100"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autoPageBreaks="0" fitToPage="1"/>
  </sheetPr>
  <dimension ref="A1:K51"/>
  <sheetViews>
    <sheetView showGridLines="0" tabSelected="1" topLeftCell="C1" zoomScaleNormal="85" workbookViewId="0">
      <selection activeCell="M18" sqref="M18"/>
    </sheetView>
  </sheetViews>
  <sheetFormatPr baseColWidth="10" defaultColWidth="9.140625" defaultRowHeight="12.75" x14ac:dyDescent="0.2"/>
  <cols>
    <col min="1" max="1" width="10.5703125" hidden="1" customWidth="1"/>
    <col min="2" max="2" width="9.7109375" hidden="1" customWidth="1"/>
    <col min="3" max="3" width="3.85546875" customWidth="1"/>
    <col min="4" max="4" width="4.5703125" customWidth="1"/>
    <col min="5" max="5" width="50" style="3" customWidth="1"/>
    <col min="6" max="6" width="10.28515625" style="65" customWidth="1"/>
    <col min="7" max="7" width="15.7109375" style="4" customWidth="1"/>
    <col min="8" max="8" width="15.7109375" style="3" customWidth="1"/>
    <col min="9" max="9" width="15.7109375" style="4" customWidth="1"/>
    <col min="10" max="10" width="13.7109375" customWidth="1"/>
    <col min="11" max="11" width="9.28515625" bestFit="1" customWidth="1"/>
  </cols>
  <sheetData>
    <row r="1" spans="3:10" ht="18" x14ac:dyDescent="0.25">
      <c r="C1" s="329" t="s">
        <v>266</v>
      </c>
      <c r="D1" s="329"/>
      <c r="E1" s="329"/>
      <c r="F1" s="329"/>
      <c r="G1" s="329"/>
      <c r="H1" s="329"/>
      <c r="I1" s="17"/>
    </row>
    <row r="2" spans="3:10" ht="15.75" x14ac:dyDescent="0.25">
      <c r="C2" s="330" t="s">
        <v>2442</v>
      </c>
      <c r="D2" s="330"/>
      <c r="E2" s="330"/>
      <c r="F2" s="330"/>
      <c r="G2" s="330"/>
      <c r="H2" s="330"/>
      <c r="I2" s="77"/>
    </row>
    <row r="3" spans="3:10" ht="15.75" customHeight="1" x14ac:dyDescent="0.2">
      <c r="C3" s="3"/>
      <c r="D3" s="3"/>
    </row>
    <row r="4" spans="3:10" s="2" customFormat="1" x14ac:dyDescent="0.2">
      <c r="C4" s="6"/>
      <c r="D4" s="6"/>
      <c r="E4" s="6"/>
      <c r="F4" s="43"/>
      <c r="G4" s="43" t="s">
        <v>268</v>
      </c>
      <c r="H4" s="43" t="s">
        <v>269</v>
      </c>
      <c r="I4" s="43" t="s">
        <v>270</v>
      </c>
      <c r="J4" s="327" t="s">
        <v>2444</v>
      </c>
    </row>
    <row r="5" spans="3:10" s="2" customFormat="1" x14ac:dyDescent="0.2">
      <c r="C5" s="6"/>
      <c r="D5" s="6"/>
      <c r="E5" s="6"/>
      <c r="F5" s="43" t="s">
        <v>0</v>
      </c>
      <c r="G5" s="43" t="s">
        <v>60</v>
      </c>
      <c r="H5" s="43" t="s">
        <v>60</v>
      </c>
      <c r="I5" s="43" t="s">
        <v>60</v>
      </c>
      <c r="J5" s="327" t="s">
        <v>60</v>
      </c>
    </row>
    <row r="6" spans="3:10" s="5" customFormat="1" x14ac:dyDescent="0.2">
      <c r="C6" s="5" t="s">
        <v>89</v>
      </c>
      <c r="E6" s="6"/>
      <c r="F6" s="319"/>
      <c r="G6" s="14"/>
      <c r="H6" s="14"/>
      <c r="I6" s="14"/>
      <c r="J6" s="119"/>
    </row>
    <row r="7" spans="3:10" x14ac:dyDescent="0.2">
      <c r="C7" s="7"/>
      <c r="D7" s="7" t="s">
        <v>271</v>
      </c>
      <c r="E7" s="7"/>
      <c r="F7" s="319"/>
      <c r="G7" s="4">
        <v>136493</v>
      </c>
      <c r="H7" s="4">
        <v>148130</v>
      </c>
      <c r="I7" s="4">
        <v>200000</v>
      </c>
      <c r="J7" s="67">
        <v>150000</v>
      </c>
    </row>
    <row r="8" spans="3:10" x14ac:dyDescent="0.2">
      <c r="C8" s="7"/>
      <c r="D8" s="7" t="s">
        <v>272</v>
      </c>
      <c r="E8" s="7"/>
      <c r="F8" s="319">
        <v>1</v>
      </c>
      <c r="G8" s="4">
        <v>614394</v>
      </c>
      <c r="H8" s="4">
        <v>544741.36</v>
      </c>
      <c r="I8" s="4">
        <v>480000</v>
      </c>
      <c r="J8" s="67">
        <v>888000</v>
      </c>
    </row>
    <row r="9" spans="3:10" x14ac:dyDescent="0.2">
      <c r="C9" s="7"/>
      <c r="D9" s="7" t="s">
        <v>273</v>
      </c>
      <c r="E9" s="7"/>
      <c r="F9" s="319" t="s">
        <v>2436</v>
      </c>
      <c r="G9" s="4">
        <v>11700933.859999999</v>
      </c>
      <c r="H9" s="4">
        <v>10771259.09</v>
      </c>
      <c r="I9" s="4">
        <v>8862900</v>
      </c>
      <c r="J9" s="67">
        <v>9267800</v>
      </c>
    </row>
    <row r="10" spans="3:10" x14ac:dyDescent="0.2">
      <c r="C10" s="7"/>
      <c r="D10" s="7" t="s">
        <v>274</v>
      </c>
      <c r="E10" s="7"/>
      <c r="F10" s="319"/>
      <c r="G10" s="4">
        <v>215654.14</v>
      </c>
      <c r="H10" s="4">
        <v>387654.82</v>
      </c>
      <c r="I10" s="4">
        <v>620000</v>
      </c>
      <c r="J10" s="67">
        <v>613000</v>
      </c>
    </row>
    <row r="11" spans="3:10" s="1" customFormat="1" x14ac:dyDescent="0.2">
      <c r="D11" s="13" t="s">
        <v>83</v>
      </c>
      <c r="E11" s="8"/>
      <c r="F11" s="319"/>
      <c r="G11" s="14"/>
      <c r="H11" s="14"/>
      <c r="I11" s="14"/>
      <c r="J11" s="119"/>
    </row>
    <row r="12" spans="3:10" s="1" customFormat="1" x14ac:dyDescent="0.2">
      <c r="C12" s="8"/>
      <c r="D12" s="13" t="s">
        <v>275</v>
      </c>
      <c r="E12" s="8"/>
      <c r="F12" s="319">
        <v>2</v>
      </c>
      <c r="G12" s="16">
        <v>584263.75</v>
      </c>
      <c r="H12" s="4">
        <v>957504</v>
      </c>
      <c r="I12" s="16">
        <v>680000</v>
      </c>
      <c r="J12" s="328">
        <v>735000</v>
      </c>
    </row>
    <row r="13" spans="3:10" s="1" customFormat="1" x14ac:dyDescent="0.2">
      <c r="C13" s="8"/>
      <c r="D13" s="13" t="s">
        <v>276</v>
      </c>
      <c r="E13" s="8"/>
      <c r="F13" s="319"/>
      <c r="G13" s="16">
        <v>68272.87</v>
      </c>
      <c r="H13" s="4">
        <v>82746.31</v>
      </c>
      <c r="I13" s="16">
        <v>100000</v>
      </c>
      <c r="J13" s="328">
        <v>70000</v>
      </c>
    </row>
    <row r="14" spans="3:10" s="1" customFormat="1" x14ac:dyDescent="0.2">
      <c r="C14" s="8"/>
      <c r="D14" s="8"/>
      <c r="E14" s="8"/>
      <c r="F14" s="319"/>
      <c r="G14" s="14"/>
      <c r="H14" s="14"/>
      <c r="I14" s="14"/>
      <c r="J14" s="119"/>
    </row>
    <row r="15" spans="3:10" s="1" customFormat="1" x14ac:dyDescent="0.2">
      <c r="C15" s="8" t="s">
        <v>90</v>
      </c>
      <c r="D15" s="13"/>
      <c r="E15" s="8"/>
      <c r="F15" s="319"/>
      <c r="G15" s="12">
        <f>SUM(G7:G10)+SUM(G12:G13)</f>
        <v>13320011.619999999</v>
      </c>
      <c r="H15" s="12">
        <f>SUM(H7:H10)+SUM(H12:H13)</f>
        <v>12892035.58</v>
      </c>
      <c r="I15" s="12">
        <f>SUM(I7:I10)+SUM(I12:I13)</f>
        <v>10942900</v>
      </c>
      <c r="J15" s="268">
        <f>SUM(J7:J10)+SUM(J12:J13)</f>
        <v>11723800</v>
      </c>
    </row>
    <row r="16" spans="3:10" s="1" customFormat="1" x14ac:dyDescent="0.2">
      <c r="C16" s="8"/>
      <c r="D16" s="8"/>
      <c r="E16" s="8"/>
      <c r="F16" s="319"/>
      <c r="G16" s="14"/>
      <c r="H16" s="14"/>
      <c r="I16" s="14"/>
      <c r="J16" s="119"/>
    </row>
    <row r="17" spans="3:10" x14ac:dyDescent="0.2">
      <c r="C17" s="8" t="s">
        <v>84</v>
      </c>
      <c r="D17" s="8"/>
      <c r="F17" s="319"/>
      <c r="G17" s="14"/>
      <c r="H17" s="14"/>
      <c r="I17" s="14"/>
      <c r="J17" s="119"/>
    </row>
    <row r="18" spans="3:10" x14ac:dyDescent="0.2">
      <c r="C18" s="7"/>
      <c r="D18" s="7" t="s">
        <v>277</v>
      </c>
      <c r="E18" s="7"/>
      <c r="F18" s="319"/>
      <c r="G18" s="4">
        <v>0</v>
      </c>
      <c r="H18" s="4">
        <v>0</v>
      </c>
      <c r="I18" s="4">
        <v>0</v>
      </c>
      <c r="J18" s="67">
        <v>0</v>
      </c>
    </row>
    <row r="19" spans="3:10" x14ac:dyDescent="0.2">
      <c r="C19" s="7"/>
      <c r="D19" s="7"/>
      <c r="E19" s="7"/>
      <c r="F19" s="319"/>
      <c r="H19" s="4"/>
      <c r="J19" s="67"/>
    </row>
    <row r="20" spans="3:10" x14ac:dyDescent="0.2">
      <c r="C20" s="7"/>
      <c r="D20" s="7" t="s">
        <v>86</v>
      </c>
      <c r="E20" s="7"/>
      <c r="F20" s="319"/>
      <c r="H20" s="4"/>
      <c r="J20" s="67"/>
    </row>
    <row r="21" spans="3:10" x14ac:dyDescent="0.2">
      <c r="C21" s="7"/>
      <c r="D21" s="7" t="s">
        <v>278</v>
      </c>
      <c r="E21" s="7"/>
      <c r="F21" s="319"/>
      <c r="G21" s="4">
        <v>5426960.04</v>
      </c>
      <c r="H21" s="4">
        <v>3786104.55</v>
      </c>
      <c r="I21" s="4">
        <v>2754000</v>
      </c>
      <c r="J21" s="67">
        <v>2398000</v>
      </c>
    </row>
    <row r="22" spans="3:10" x14ac:dyDescent="0.2">
      <c r="D22" s="11" t="s">
        <v>87</v>
      </c>
      <c r="E22" s="7"/>
      <c r="F22" s="319" t="s">
        <v>2437</v>
      </c>
      <c r="G22" s="14"/>
      <c r="H22" s="14"/>
      <c r="I22" s="14"/>
      <c r="J22" s="119"/>
    </row>
    <row r="23" spans="3:10" x14ac:dyDescent="0.2">
      <c r="D23" s="11"/>
      <c r="E23" s="8" t="s">
        <v>279</v>
      </c>
      <c r="F23" s="319"/>
      <c r="G23" s="14"/>
      <c r="H23" s="14"/>
      <c r="I23" s="14"/>
      <c r="J23" s="119"/>
    </row>
    <row r="24" spans="3:10" x14ac:dyDescent="0.2">
      <c r="C24" s="10" t="s">
        <v>62</v>
      </c>
      <c r="D24" s="10" t="s">
        <v>62</v>
      </c>
      <c r="E24" s="10" t="s">
        <v>280</v>
      </c>
      <c r="F24" s="319"/>
      <c r="G24" s="4">
        <v>692520.48</v>
      </c>
      <c r="H24" s="4">
        <v>457583.61</v>
      </c>
      <c r="I24" s="4">
        <v>612200</v>
      </c>
      <c r="J24" s="67">
        <v>426700</v>
      </c>
    </row>
    <row r="25" spans="3:10" x14ac:dyDescent="0.2">
      <c r="C25" s="10" t="s">
        <v>62</v>
      </c>
      <c r="D25" s="10" t="s">
        <v>62</v>
      </c>
      <c r="E25" s="10" t="s">
        <v>281</v>
      </c>
      <c r="F25" s="319"/>
      <c r="G25" s="4">
        <v>576768.37</v>
      </c>
      <c r="H25" s="4">
        <v>468261.52</v>
      </c>
      <c r="I25" s="4">
        <v>532200</v>
      </c>
      <c r="J25" s="67">
        <v>950600</v>
      </c>
    </row>
    <row r="26" spans="3:10" x14ac:dyDescent="0.2">
      <c r="D26" s="11"/>
      <c r="E26" s="8" t="s">
        <v>282</v>
      </c>
      <c r="F26" s="319"/>
      <c r="G26" s="14"/>
      <c r="H26" s="14"/>
      <c r="I26" s="14"/>
      <c r="J26" s="119"/>
    </row>
    <row r="27" spans="3:10" x14ac:dyDescent="0.2">
      <c r="C27" s="10" t="s">
        <v>62</v>
      </c>
      <c r="D27" s="10" t="s">
        <v>62</v>
      </c>
      <c r="E27" s="10" t="s">
        <v>283</v>
      </c>
      <c r="F27" s="319"/>
      <c r="G27" s="4">
        <v>7704.7</v>
      </c>
      <c r="H27" s="4">
        <v>1534066.21</v>
      </c>
      <c r="I27" s="4">
        <v>0</v>
      </c>
      <c r="J27" s="67">
        <v>825800</v>
      </c>
    </row>
    <row r="28" spans="3:10" x14ac:dyDescent="0.2">
      <c r="D28" s="11"/>
      <c r="E28" s="8" t="s">
        <v>284</v>
      </c>
      <c r="F28" s="319"/>
      <c r="G28" s="14"/>
      <c r="H28" s="14"/>
      <c r="I28" s="14"/>
      <c r="J28" s="119"/>
    </row>
    <row r="29" spans="3:10" x14ac:dyDescent="0.2">
      <c r="C29" s="10" t="s">
        <v>62</v>
      </c>
      <c r="D29" s="10" t="s">
        <v>62</v>
      </c>
      <c r="E29" s="10" t="s">
        <v>285</v>
      </c>
      <c r="F29" s="319"/>
      <c r="G29" s="4">
        <v>1017417.84</v>
      </c>
      <c r="H29" s="4">
        <v>510874.66</v>
      </c>
      <c r="I29" s="4">
        <v>1215500</v>
      </c>
      <c r="J29" s="67">
        <v>1343500</v>
      </c>
    </row>
    <row r="30" spans="3:10" x14ac:dyDescent="0.2">
      <c r="C30" s="10" t="s">
        <v>62</v>
      </c>
      <c r="D30" s="10" t="s">
        <v>62</v>
      </c>
      <c r="E30" s="10" t="s">
        <v>286</v>
      </c>
      <c r="F30" s="319"/>
      <c r="G30" s="4">
        <v>465905.06</v>
      </c>
      <c r="H30" s="4">
        <v>104896.53</v>
      </c>
      <c r="I30" s="4">
        <v>665100</v>
      </c>
      <c r="J30" s="67">
        <v>352500</v>
      </c>
    </row>
    <row r="31" spans="3:10" x14ac:dyDescent="0.2">
      <c r="D31" s="11"/>
      <c r="E31" s="8" t="s">
        <v>287</v>
      </c>
      <c r="F31" s="319"/>
      <c r="G31" s="14"/>
      <c r="H31" s="14"/>
      <c r="I31" s="14"/>
      <c r="J31" s="119"/>
    </row>
    <row r="32" spans="3:10" x14ac:dyDescent="0.2">
      <c r="C32" s="10" t="s">
        <v>62</v>
      </c>
      <c r="D32" s="10" t="s">
        <v>62</v>
      </c>
      <c r="E32" s="10" t="s">
        <v>288</v>
      </c>
      <c r="F32" s="319"/>
      <c r="G32" s="4">
        <v>2725978.67</v>
      </c>
      <c r="H32" s="4">
        <v>2391509.6</v>
      </c>
      <c r="I32" s="4">
        <v>2974200</v>
      </c>
      <c r="J32" s="67">
        <v>3681000</v>
      </c>
    </row>
    <row r="33" spans="3:11" x14ac:dyDescent="0.2">
      <c r="C33" s="10" t="s">
        <v>62</v>
      </c>
      <c r="D33" s="10" t="s">
        <v>62</v>
      </c>
      <c r="E33" s="10" t="s">
        <v>289</v>
      </c>
      <c r="F33" s="319"/>
      <c r="G33" s="4">
        <v>260267.73</v>
      </c>
      <c r="H33" s="4">
        <v>551085.42000000004</v>
      </c>
      <c r="I33" s="4">
        <v>499600</v>
      </c>
      <c r="J33" s="67">
        <v>155700</v>
      </c>
    </row>
    <row r="34" spans="3:11" x14ac:dyDescent="0.2">
      <c r="D34" s="11"/>
      <c r="E34" s="8" t="s">
        <v>290</v>
      </c>
      <c r="F34" s="319"/>
      <c r="G34" s="14"/>
      <c r="H34" s="14"/>
      <c r="I34" s="14"/>
      <c r="J34" s="119"/>
    </row>
    <row r="35" spans="3:11" x14ac:dyDescent="0.2">
      <c r="C35" s="10" t="s">
        <v>62</v>
      </c>
      <c r="D35" s="10" t="s">
        <v>62</v>
      </c>
      <c r="E35" s="10" t="s">
        <v>291</v>
      </c>
      <c r="F35" s="319"/>
      <c r="G35" s="4">
        <f>4748+117331+116266</f>
        <v>238345</v>
      </c>
      <c r="H35" s="4">
        <v>1534231.4100000001</v>
      </c>
      <c r="I35" s="4">
        <v>365000</v>
      </c>
      <c r="J35" s="67">
        <v>445000</v>
      </c>
    </row>
    <row r="36" spans="3:11" x14ac:dyDescent="0.2">
      <c r="C36" s="10" t="s">
        <v>62</v>
      </c>
      <c r="D36" s="10" t="s">
        <v>62</v>
      </c>
      <c r="E36" s="10" t="s">
        <v>292</v>
      </c>
      <c r="F36" s="319"/>
      <c r="G36" s="4">
        <v>754773.08</v>
      </c>
      <c r="H36" s="4">
        <v>594386.86</v>
      </c>
      <c r="I36" s="4">
        <v>728800</v>
      </c>
      <c r="J36" s="67">
        <v>655700</v>
      </c>
    </row>
    <row r="37" spans="3:11" x14ac:dyDescent="0.2">
      <c r="C37" s="10"/>
      <c r="E37" s="10" t="s">
        <v>88</v>
      </c>
      <c r="F37" s="319"/>
      <c r="G37" s="4">
        <f>SUM(G23:G36)</f>
        <v>6739680.9300000006</v>
      </c>
      <c r="H37" s="4">
        <f>SUM(H23:H36)</f>
        <v>8146895.8200000003</v>
      </c>
      <c r="I37" s="4">
        <f>SUM(I23:I36)</f>
        <v>7592600</v>
      </c>
      <c r="J37" s="67">
        <f>SUM(J23:J36)</f>
        <v>8836500</v>
      </c>
    </row>
    <row r="38" spans="3:11" x14ac:dyDescent="0.2">
      <c r="C38" s="10"/>
      <c r="D38" s="10"/>
      <c r="E38" s="10"/>
      <c r="F38" s="319"/>
      <c r="H38" s="4"/>
      <c r="J38" s="67"/>
    </row>
    <row r="39" spans="3:11" x14ac:dyDescent="0.2">
      <c r="C39" s="7"/>
      <c r="D39" s="11" t="s">
        <v>85</v>
      </c>
      <c r="E39" s="7"/>
      <c r="F39" s="319">
        <v>4</v>
      </c>
      <c r="G39" s="4">
        <f>751611.61-117331-116266</f>
        <v>518014.61</v>
      </c>
      <c r="H39" s="4">
        <v>752755.76</v>
      </c>
      <c r="I39" s="4">
        <v>596300</v>
      </c>
      <c r="J39" s="67">
        <v>689300</v>
      </c>
    </row>
    <row r="40" spans="3:11" x14ac:dyDescent="0.2">
      <c r="F40" s="319"/>
      <c r="H40" s="4"/>
      <c r="J40" s="67"/>
    </row>
    <row r="41" spans="3:11" x14ac:dyDescent="0.2">
      <c r="C41" s="1" t="s">
        <v>63</v>
      </c>
      <c r="F41" s="319" t="s">
        <v>2438</v>
      </c>
      <c r="G41" s="12">
        <f>SUM(G18:G18)+SUM(G21)+SUM(G23:G36)+SUM(G39:G39)</f>
        <v>12684655.58</v>
      </c>
      <c r="H41" s="12">
        <f>SUM(H18:H18)+SUM(H21)+SUM(H23:H36)+SUM(H39:H39)</f>
        <v>12685756.130000001</v>
      </c>
      <c r="I41" s="12">
        <f>SUM(I18:I18)+SUM(I21)+SUM(I23:I36)+SUM(I39:I39)</f>
        <v>10942900</v>
      </c>
      <c r="J41" s="268">
        <f>SUM(J18:J18)+SUM(J21)+SUM(J23:J36)+SUM(J39:J39)</f>
        <v>11923800</v>
      </c>
    </row>
    <row r="42" spans="3:11" x14ac:dyDescent="0.2">
      <c r="F42" s="319"/>
      <c r="H42" s="4"/>
      <c r="J42" s="67"/>
      <c r="K42" s="67"/>
    </row>
    <row r="43" spans="3:11" x14ac:dyDescent="0.2">
      <c r="C43" s="1" t="s">
        <v>61</v>
      </c>
      <c r="F43" s="319"/>
      <c r="G43" s="12">
        <f>SUM(G15:G15)-SUM(G40:G41)</f>
        <v>635356.03999999911</v>
      </c>
      <c r="H43" s="12">
        <f>SUM(H15:H15)-SUM(H40:H41)</f>
        <v>206279.44999999925</v>
      </c>
      <c r="I43" s="12">
        <f>SUM(I15:I15)-SUM(I40:I41)</f>
        <v>0</v>
      </c>
      <c r="J43" s="268">
        <f>SUM(J15:J15)-SUM(J40:J41)</f>
        <v>-200000</v>
      </c>
    </row>
    <row r="44" spans="3:11" x14ac:dyDescent="0.2">
      <c r="C44" s="1"/>
      <c r="F44" s="319"/>
      <c r="G44" s="12"/>
      <c r="H44" s="12"/>
      <c r="I44" s="12"/>
      <c r="J44" s="268"/>
    </row>
    <row r="45" spans="3:11" x14ac:dyDescent="0.2">
      <c r="C45" s="1"/>
      <c r="F45" s="319"/>
      <c r="G45" s="12"/>
      <c r="H45" s="12"/>
      <c r="I45" s="12"/>
      <c r="J45" s="268"/>
    </row>
    <row r="46" spans="3:11" x14ac:dyDescent="0.2">
      <c r="C46" s="1" t="s">
        <v>41</v>
      </c>
      <c r="F46" s="319"/>
      <c r="G46" s="12"/>
      <c r="H46" s="12"/>
      <c r="I46" s="12"/>
      <c r="J46" s="268"/>
    </row>
    <row r="47" spans="3:11" x14ac:dyDescent="0.2">
      <c r="C47" s="7"/>
      <c r="D47" s="7" t="s">
        <v>91</v>
      </c>
      <c r="E47" s="7"/>
      <c r="F47" s="319"/>
      <c r="G47" s="4">
        <v>14806.8</v>
      </c>
      <c r="H47" s="4">
        <v>9638</v>
      </c>
      <c r="I47" s="4">
        <v>0</v>
      </c>
      <c r="J47" s="67">
        <v>-200000</v>
      </c>
    </row>
    <row r="48" spans="3:11" x14ac:dyDescent="0.2">
      <c r="C48" s="7"/>
      <c r="D48" s="7" t="s">
        <v>92</v>
      </c>
      <c r="E48" s="7"/>
      <c r="F48" s="319"/>
      <c r="G48" s="4">
        <v>-93870.93</v>
      </c>
      <c r="H48" s="4">
        <v>-116118.69</v>
      </c>
      <c r="I48" s="4">
        <v>0</v>
      </c>
      <c r="J48" s="67">
        <v>0</v>
      </c>
    </row>
    <row r="49" spans="3:10" x14ac:dyDescent="0.2">
      <c r="C49" s="7"/>
      <c r="D49" s="7" t="s">
        <v>93</v>
      </c>
      <c r="E49" s="7"/>
      <c r="F49" s="319"/>
      <c r="G49" s="4">
        <v>714420.17</v>
      </c>
      <c r="H49" s="4">
        <v>312760.14</v>
      </c>
      <c r="I49" s="4">
        <v>0</v>
      </c>
      <c r="J49" s="67">
        <v>0</v>
      </c>
    </row>
    <row r="50" spans="3:10" x14ac:dyDescent="0.2">
      <c r="C50" s="1" t="s">
        <v>42</v>
      </c>
      <c r="D50" s="7"/>
      <c r="E50" s="7"/>
      <c r="F50" s="319" t="s">
        <v>2435</v>
      </c>
      <c r="G50" s="12">
        <f>SUM(G47:G47)+SUM(G48)+SUM(G49:G49)</f>
        <v>635356.04</v>
      </c>
      <c r="H50" s="12">
        <f>SUM(H47:H47)+SUM(H48)+SUM(H49:H49)</f>
        <v>206279.45</v>
      </c>
      <c r="I50" s="12">
        <f>SUM(I47:I47)+SUM(I48)+SUM(I49:I49)</f>
        <v>0</v>
      </c>
      <c r="J50" s="268">
        <f>SUM(J47:J47)+SUM(J48)+SUM(J49:J49)</f>
        <v>-200000</v>
      </c>
    </row>
    <row r="51" spans="3:10" x14ac:dyDescent="0.2">
      <c r="F51" s="319"/>
    </row>
  </sheetData>
  <mergeCells count="2">
    <mergeCell ref="C1:H1"/>
    <mergeCell ref="C2:H2"/>
  </mergeCells>
  <conditionalFormatting sqref="G21:I21 G18:I18 F6 G10:I10 F7:I9 F24:I25 F27:I27 F26 F29:I30 F28 F32:I33 F31 F35:I36 F34 H12:I13 F10:F23 G37:I39 G47:I49 F37:F50">
    <cfRule type="cellIs" dxfId="4" priority="335" stopIfTrue="1" operator="equal">
      <formula>0</formula>
    </cfRule>
  </conditionalFormatting>
  <conditionalFormatting sqref="J21 J18 J7:J10 J24:J25 J27 J29:J30 J32:J33 J12:J13 J35:J39 J47:J49">
    <cfRule type="cellIs" dxfId="3" priority="1" stopIfTrue="1" operator="equal">
      <formula>0</formula>
    </cfRule>
  </conditionalFormatting>
  <pageMargins left="0.78740157480314965" right="0.39370078740157483" top="0.59055118110236227" bottom="0.59055118110236227" header="0.51181102362204722" footer="0.51181102362204722"/>
  <pageSetup paperSize="9" scale="8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E45"/>
  <sheetViews>
    <sheetView showGridLines="0" topLeftCell="B1" zoomScaleNormal="100" workbookViewId="0">
      <selection activeCell="F46" sqref="F46"/>
    </sheetView>
  </sheetViews>
  <sheetFormatPr baseColWidth="10" defaultColWidth="8" defaultRowHeight="12.75" x14ac:dyDescent="0.2"/>
  <cols>
    <col min="1" max="1" width="1.85546875" style="18" hidden="1" customWidth="1"/>
    <col min="2" max="2" width="43.140625" style="19" customWidth="1"/>
    <col min="3" max="3" width="8.85546875" style="305" customWidth="1"/>
    <col min="4" max="4" width="14.5703125" style="20" customWidth="1"/>
    <col min="5" max="5" width="13.5703125" style="20" customWidth="1"/>
    <col min="6" max="16384" width="8" style="18"/>
  </cols>
  <sheetData>
    <row r="1" spans="1:5" ht="60.75" customHeight="1" x14ac:dyDescent="0.2"/>
    <row r="2" spans="1:5" ht="18" x14ac:dyDescent="0.25">
      <c r="A2" s="18" t="s">
        <v>266</v>
      </c>
      <c r="B2" s="329" t="str">
        <f>IF(RIGHT(A2,1)=")",MID(A2,1,LEN(A2)-5),A2)</f>
        <v>Buskerud Røde Kors</v>
      </c>
      <c r="C2" s="334"/>
      <c r="D2" s="334"/>
      <c r="E2" s="334"/>
    </row>
    <row r="3" spans="1:5" ht="15.75" x14ac:dyDescent="0.25">
      <c r="B3" s="330" t="s">
        <v>293</v>
      </c>
      <c r="C3" s="335"/>
      <c r="D3" s="335"/>
      <c r="E3" s="335"/>
    </row>
    <row r="4" spans="1:5" s="21" customFormat="1" ht="15.75" customHeight="1" x14ac:dyDescent="0.2">
      <c r="B4" s="22"/>
      <c r="C4" s="306"/>
      <c r="D4" s="12"/>
      <c r="E4" s="12"/>
    </row>
    <row r="5" spans="1:5" s="21" customFormat="1" ht="28.5" customHeight="1" x14ac:dyDescent="0.2">
      <c r="B5" s="23"/>
      <c r="C5" s="307" t="s">
        <v>0</v>
      </c>
      <c r="D5" s="42" t="s">
        <v>293</v>
      </c>
      <c r="E5" s="42" t="s">
        <v>294</v>
      </c>
    </row>
    <row r="6" spans="1:5" s="21" customFormat="1" ht="15.75" hidden="1" customHeight="1" x14ac:dyDescent="0.2">
      <c r="B6" s="24" t="s">
        <v>67</v>
      </c>
      <c r="C6" s="308"/>
      <c r="D6" s="25">
        <v>0</v>
      </c>
      <c r="E6" s="25">
        <v>0</v>
      </c>
    </row>
    <row r="7" spans="1:5" s="21" customFormat="1" ht="15.75" customHeight="1" x14ac:dyDescent="0.2">
      <c r="B7" s="24" t="s">
        <v>68</v>
      </c>
      <c r="C7" s="313">
        <v>8</v>
      </c>
      <c r="D7" s="25">
        <v>66391.400000000023</v>
      </c>
      <c r="E7" s="25">
        <v>94591.4</v>
      </c>
    </row>
    <row r="8" spans="1:5" s="21" customFormat="1" ht="15.75" hidden="1" customHeight="1" x14ac:dyDescent="0.2">
      <c r="B8" s="24" t="s">
        <v>112</v>
      </c>
      <c r="C8" s="313"/>
      <c r="D8" s="25">
        <v>0</v>
      </c>
      <c r="E8" s="25">
        <v>0</v>
      </c>
    </row>
    <row r="9" spans="1:5" s="8" customFormat="1" ht="15.75" customHeight="1" x14ac:dyDescent="0.2">
      <c r="B9" s="23" t="s">
        <v>69</v>
      </c>
      <c r="C9" s="314"/>
      <c r="D9" s="26">
        <f>SUM(D5:D8)</f>
        <v>66391.400000000023</v>
      </c>
      <c r="E9" s="26">
        <f>SUM(E5:E8)</f>
        <v>94591.4</v>
      </c>
    </row>
    <row r="10" spans="1:5" s="8" customFormat="1" ht="15.75" customHeight="1" x14ac:dyDescent="0.2">
      <c r="B10" s="23"/>
      <c r="C10" s="314"/>
      <c r="D10" s="26"/>
      <c r="E10" s="27"/>
    </row>
    <row r="11" spans="1:5" s="21" customFormat="1" ht="15.75" hidden="1" customHeight="1" x14ac:dyDescent="0.2">
      <c r="B11" s="28" t="s">
        <v>70</v>
      </c>
      <c r="C11" s="315"/>
      <c r="D11" s="29">
        <v>0</v>
      </c>
      <c r="E11" s="30">
        <v>0</v>
      </c>
    </row>
    <row r="12" spans="1:5" s="13" customFormat="1" ht="15.75" customHeight="1" x14ac:dyDescent="0.2">
      <c r="B12" s="31" t="s">
        <v>71</v>
      </c>
      <c r="C12" s="316">
        <v>10</v>
      </c>
      <c r="D12" s="32">
        <f>+Noter!B163</f>
        <v>1317859.49</v>
      </c>
      <c r="E12" s="33">
        <f>+Noter!C163</f>
        <v>1545089.2500000002</v>
      </c>
    </row>
    <row r="13" spans="1:5" s="13" customFormat="1" ht="15.75" customHeight="1" x14ac:dyDescent="0.2">
      <c r="B13" s="31" t="s">
        <v>72</v>
      </c>
      <c r="C13" s="316">
        <v>11</v>
      </c>
      <c r="D13" s="32">
        <v>20112692.879999999</v>
      </c>
      <c r="E13" s="33">
        <v>17056707.07</v>
      </c>
    </row>
    <row r="14" spans="1:5" s="8" customFormat="1" ht="15.75" customHeight="1" x14ac:dyDescent="0.2">
      <c r="B14" s="23" t="s">
        <v>73</v>
      </c>
      <c r="C14" s="307"/>
      <c r="D14" s="26">
        <f>SUM(D10:D13)</f>
        <v>21430552.369999997</v>
      </c>
      <c r="E14" s="26">
        <f>SUM(E10:E13)</f>
        <v>18601796.32</v>
      </c>
    </row>
    <row r="15" spans="1:5" s="8" customFormat="1" ht="15.75" customHeight="1" x14ac:dyDescent="0.2">
      <c r="B15" s="23"/>
      <c r="C15" s="307"/>
      <c r="D15" s="26"/>
      <c r="E15" s="26"/>
    </row>
    <row r="16" spans="1:5" s="34" customFormat="1" ht="15.75" customHeight="1" x14ac:dyDescent="0.25">
      <c r="B16" s="35" t="s">
        <v>74</v>
      </c>
      <c r="C16" s="317"/>
      <c r="D16" s="36">
        <f>D9+D14</f>
        <v>21496943.769999996</v>
      </c>
      <c r="E16" s="36">
        <f>E9+E14</f>
        <v>18696387.719999999</v>
      </c>
    </row>
    <row r="17" spans="1:5" s="34" customFormat="1" ht="15.75" customHeight="1" x14ac:dyDescent="0.25">
      <c r="B17" s="35"/>
      <c r="C17" s="317"/>
      <c r="D17" s="36"/>
      <c r="E17" s="36"/>
    </row>
    <row r="18" spans="1:5" s="13" customFormat="1" ht="15.75" customHeight="1" x14ac:dyDescent="0.2">
      <c r="B18" s="31" t="s">
        <v>91</v>
      </c>
      <c r="C18" s="316"/>
      <c r="D18" s="32">
        <v>2003840.43</v>
      </c>
      <c r="E18" s="33">
        <v>1989033.63</v>
      </c>
    </row>
    <row r="19" spans="1:5" s="13" customFormat="1" ht="15.75" customHeight="1" x14ac:dyDescent="0.2">
      <c r="B19" s="31" t="s">
        <v>92</v>
      </c>
      <c r="C19" s="316"/>
      <c r="D19" s="32">
        <v>3750926.8600000003</v>
      </c>
      <c r="E19" s="33">
        <v>3844797.79</v>
      </c>
    </row>
    <row r="20" spans="1:5" s="13" customFormat="1" ht="15.75" customHeight="1" x14ac:dyDescent="0.2">
      <c r="B20" s="31" t="s">
        <v>93</v>
      </c>
      <c r="C20" s="316"/>
      <c r="D20" s="32">
        <v>7805530.9100000001</v>
      </c>
      <c r="E20" s="33">
        <v>7091110.7400000002</v>
      </c>
    </row>
    <row r="21" spans="1:5" s="8" customFormat="1" ht="15.75" customHeight="1" x14ac:dyDescent="0.2">
      <c r="B21" s="23" t="s">
        <v>99</v>
      </c>
      <c r="C21" s="307" t="s">
        <v>2435</v>
      </c>
      <c r="D21" s="27">
        <f>SUM(D18:D20)</f>
        <v>13560298.199999999</v>
      </c>
      <c r="E21" s="27">
        <f>SUM(E18:E20)</f>
        <v>12924942.16</v>
      </c>
    </row>
    <row r="22" spans="1:5" s="8" customFormat="1" ht="15.75" customHeight="1" x14ac:dyDescent="0.2">
      <c r="B22" s="23"/>
      <c r="C22" s="307"/>
      <c r="D22" s="27"/>
      <c r="E22" s="27"/>
    </row>
    <row r="23" spans="1:5" s="8" customFormat="1" ht="15.75" hidden="1" customHeight="1" x14ac:dyDescent="0.2">
      <c r="B23" s="38" t="s">
        <v>75</v>
      </c>
      <c r="C23" s="318"/>
      <c r="D23" s="39">
        <v>0</v>
      </c>
      <c r="E23" s="15">
        <v>0</v>
      </c>
    </row>
    <row r="24" spans="1:5" s="13" customFormat="1" ht="15.75" hidden="1" customHeight="1" x14ac:dyDescent="0.2">
      <c r="B24" s="40"/>
      <c r="C24" s="318"/>
      <c r="D24" s="41" t="s">
        <v>76</v>
      </c>
      <c r="E24" s="41" t="s">
        <v>76</v>
      </c>
    </row>
    <row r="25" spans="1:5" s="13" customFormat="1" ht="15.75" customHeight="1" x14ac:dyDescent="0.2">
      <c r="B25" s="40" t="s">
        <v>77</v>
      </c>
      <c r="C25" s="318">
        <v>14</v>
      </c>
      <c r="D25" s="41">
        <v>3507049.08</v>
      </c>
      <c r="E25" s="41">
        <v>2512883.79</v>
      </c>
    </row>
    <row r="26" spans="1:5" s="13" customFormat="1" ht="15.75" customHeight="1" x14ac:dyDescent="0.2">
      <c r="B26" s="31" t="s">
        <v>78</v>
      </c>
      <c r="C26" s="316"/>
      <c r="D26" s="32">
        <v>99365</v>
      </c>
      <c r="E26" s="33">
        <v>92449</v>
      </c>
    </row>
    <row r="27" spans="1:5" s="13" customFormat="1" ht="15.75" customHeight="1" x14ac:dyDescent="0.2">
      <c r="B27" s="31" t="s">
        <v>79</v>
      </c>
      <c r="C27" s="316">
        <v>15</v>
      </c>
      <c r="D27" s="32">
        <f>+Noter!B228</f>
        <v>4330231.49</v>
      </c>
      <c r="E27" s="33">
        <f>+Noter!C228</f>
        <v>3166113.1900000004</v>
      </c>
    </row>
    <row r="28" spans="1:5" s="8" customFormat="1" ht="15.75" customHeight="1" x14ac:dyDescent="0.2">
      <c r="B28" s="23" t="s">
        <v>80</v>
      </c>
      <c r="C28" s="309"/>
      <c r="D28" s="27">
        <f>SUM(D24:D27)</f>
        <v>7936645.5700000003</v>
      </c>
      <c r="E28" s="27">
        <f>SUM(E24:E27)</f>
        <v>5771445.9800000004</v>
      </c>
    </row>
    <row r="29" spans="1:5" s="13" customFormat="1" ht="15.75" customHeight="1" x14ac:dyDescent="0.2">
      <c r="B29" s="40"/>
      <c r="C29" s="311" t="s">
        <v>76</v>
      </c>
      <c r="D29" s="41" t="s">
        <v>76</v>
      </c>
      <c r="E29" s="41" t="s">
        <v>76</v>
      </c>
    </row>
    <row r="30" spans="1:5" s="34" customFormat="1" ht="15.75" customHeight="1" x14ac:dyDescent="0.25">
      <c r="B30" s="35" t="s">
        <v>43</v>
      </c>
      <c r="C30" s="310"/>
      <c r="D30" s="36">
        <f>SUM(D21+D23+D28)</f>
        <v>21496943.77</v>
      </c>
      <c r="E30" s="36">
        <f>SUM(E21+E23+E28)</f>
        <v>18696388.140000001</v>
      </c>
    </row>
    <row r="31" spans="1:5" customFormat="1" ht="76.5" customHeight="1" x14ac:dyDescent="0.2">
      <c r="A31" s="18"/>
      <c r="B31" s="336" t="s">
        <v>295</v>
      </c>
      <c r="C31" s="336"/>
      <c r="D31" s="336"/>
      <c r="E31" s="336"/>
    </row>
    <row r="32" spans="1:5" customFormat="1" ht="25.5" customHeight="1" x14ac:dyDescent="0.2">
      <c r="A32" s="18">
        <v>2019</v>
      </c>
      <c r="B32" s="336" t="s">
        <v>2439</v>
      </c>
      <c r="C32" s="336"/>
      <c r="D32" s="336"/>
      <c r="E32" s="336"/>
    </row>
    <row r="33" spans="2:5" x14ac:dyDescent="0.2">
      <c r="B33" s="50"/>
      <c r="C33" s="312"/>
      <c r="D33" s="51"/>
      <c r="E33" s="51"/>
    </row>
    <row r="35" spans="2:5" ht="51" customHeight="1" x14ac:dyDescent="0.2">
      <c r="B35" s="300" t="s">
        <v>2428</v>
      </c>
      <c r="C35" s="333" t="s">
        <v>2429</v>
      </c>
      <c r="D35" s="337"/>
      <c r="E35" s="337"/>
    </row>
    <row r="36" spans="2:5" x14ac:dyDescent="0.2">
      <c r="B36" s="301" t="s">
        <v>2430</v>
      </c>
      <c r="C36" s="332" t="s">
        <v>23</v>
      </c>
      <c r="D36" s="332"/>
      <c r="E36" s="332"/>
    </row>
    <row r="37" spans="2:5" ht="51" customHeight="1" x14ac:dyDescent="0.2">
      <c r="B37" s="300" t="s">
        <v>2431</v>
      </c>
      <c r="C37" s="333" t="s">
        <v>2432</v>
      </c>
      <c r="D37" s="337"/>
      <c r="E37" s="337"/>
    </row>
    <row r="38" spans="2:5" x14ac:dyDescent="0.2">
      <c r="B38" s="301" t="s">
        <v>24</v>
      </c>
      <c r="C38" s="332" t="s">
        <v>24</v>
      </c>
      <c r="D38" s="332"/>
      <c r="E38" s="332"/>
    </row>
    <row r="39" spans="2:5" ht="51" customHeight="1" x14ac:dyDescent="0.2">
      <c r="B39" s="302" t="s">
        <v>2433</v>
      </c>
      <c r="C39" s="333" t="s">
        <v>2443</v>
      </c>
      <c r="D39" s="333"/>
      <c r="E39" s="333"/>
    </row>
    <row r="40" spans="2:5" x14ac:dyDescent="0.2">
      <c r="B40" s="301" t="s">
        <v>24</v>
      </c>
      <c r="C40" s="303"/>
      <c r="D40" s="97"/>
      <c r="E40" s="304" t="s">
        <v>24</v>
      </c>
    </row>
    <row r="44" spans="2:5" x14ac:dyDescent="0.2">
      <c r="B44" s="331" t="s">
        <v>2434</v>
      </c>
      <c r="C44" s="331"/>
      <c r="D44" s="331"/>
    </row>
    <row r="45" spans="2:5" x14ac:dyDescent="0.2">
      <c r="B45" s="326" t="s">
        <v>144</v>
      </c>
      <c r="C45" s="325"/>
      <c r="D45" s="326"/>
    </row>
  </sheetData>
  <mergeCells count="10">
    <mergeCell ref="B44:D44"/>
    <mergeCell ref="C38:E38"/>
    <mergeCell ref="C39:E39"/>
    <mergeCell ref="B2:E2"/>
    <mergeCell ref="B3:E3"/>
    <mergeCell ref="B31:E31"/>
    <mergeCell ref="B32:E32"/>
    <mergeCell ref="C35:E35"/>
    <mergeCell ref="C36:E36"/>
    <mergeCell ref="C37:E37"/>
  </mergeCells>
  <phoneticPr fontId="0" type="noConversion"/>
  <pageMargins left="0.78740157480314965" right="0.59055118110236227" top="0.59055118110236227" bottom="0.59055118110236227" header="0.51181102362204722" footer="0.51181102362204722"/>
  <pageSetup paperSize="9" fitToHeight="30" orientation="portrait"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E153"/>
  <sheetViews>
    <sheetView showGridLines="0" topLeftCell="B1" zoomScaleNormal="85" workbookViewId="0">
      <selection activeCell="B4" sqref="B4"/>
    </sheetView>
  </sheetViews>
  <sheetFormatPr baseColWidth="10" defaultColWidth="9.140625" defaultRowHeight="12.75" x14ac:dyDescent="0.2"/>
  <cols>
    <col min="1" max="1" width="10.7109375" hidden="1" customWidth="1"/>
    <col min="2" max="2" width="80.7109375" customWidth="1"/>
    <col min="3" max="9" width="12.5703125" customWidth="1"/>
  </cols>
  <sheetData>
    <row r="1" spans="1:5" ht="18" x14ac:dyDescent="0.25">
      <c r="B1" s="17" t="s">
        <v>17</v>
      </c>
      <c r="C1" s="46"/>
      <c r="D1" s="46"/>
      <c r="E1" s="46"/>
    </row>
    <row r="3" spans="1:5" ht="25.5" x14ac:dyDescent="0.2">
      <c r="B3" s="9" t="s">
        <v>296</v>
      </c>
    </row>
    <row r="5" spans="1:5" ht="63.75" x14ac:dyDescent="0.2">
      <c r="A5" s="48"/>
      <c r="B5" s="47" t="s">
        <v>18</v>
      </c>
    </row>
    <row r="7" spans="1:5" ht="38.25" x14ac:dyDescent="0.2">
      <c r="B7" s="47" t="s">
        <v>19</v>
      </c>
    </row>
    <row r="9" spans="1:5" ht="89.25" x14ac:dyDescent="0.2">
      <c r="B9" s="47" t="s">
        <v>20</v>
      </c>
    </row>
    <row r="11" spans="1:5" ht="38.25" x14ac:dyDescent="0.2">
      <c r="B11" s="47" t="s">
        <v>21</v>
      </c>
    </row>
    <row r="13" spans="1:5" ht="51" x14ac:dyDescent="0.2">
      <c r="B13" s="47" t="s">
        <v>22</v>
      </c>
    </row>
    <row r="15" spans="1:5" ht="76.5" x14ac:dyDescent="0.2">
      <c r="B15" s="47" t="s">
        <v>126</v>
      </c>
    </row>
    <row r="17" spans="2:2" ht="38.25" x14ac:dyDescent="0.2">
      <c r="B17" s="47" t="s">
        <v>121</v>
      </c>
    </row>
    <row r="153" ht="15.75" customHeight="1" x14ac:dyDescent="0.2"/>
  </sheetData>
  <phoneticPr fontId="0" type="noConversion"/>
  <pageMargins left="0.78740157480314965" right="0.59055118110236227" top="0.59055118110236227" bottom="0.59055118110236227" header="0.51181102362204722" footer="0.51181102362204722"/>
  <pageSetup paperSize="9" scale="98" fitToHeight="100" orientation="portrait" r:id="rId1"/>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L229"/>
  <sheetViews>
    <sheetView showGridLines="0" topLeftCell="A197" zoomScaleNormal="100" workbookViewId="0">
      <selection activeCell="E83" sqref="E83"/>
    </sheetView>
  </sheetViews>
  <sheetFormatPr baseColWidth="10" defaultColWidth="9.140625" defaultRowHeight="12.75" x14ac:dyDescent="0.2"/>
  <cols>
    <col min="1" max="1" width="48.140625" style="21" customWidth="1"/>
    <col min="2" max="9" width="12.5703125" style="37" customWidth="1"/>
    <col min="10" max="16384" width="9.140625" style="21"/>
  </cols>
  <sheetData>
    <row r="1" spans="1:12" ht="15.75" x14ac:dyDescent="0.25">
      <c r="A1" s="52" t="s">
        <v>25</v>
      </c>
      <c r="H1" s="64" t="s">
        <v>40</v>
      </c>
    </row>
    <row r="2" spans="1:12" ht="15.75" x14ac:dyDescent="0.25">
      <c r="A2" s="52"/>
    </row>
    <row r="3" spans="1:12" x14ac:dyDescent="0.2">
      <c r="B3" s="63">
        <v>2020</v>
      </c>
      <c r="C3" s="63">
        <v>2019</v>
      </c>
      <c r="G3" s="72"/>
      <c r="J3" s="37"/>
      <c r="K3" s="37"/>
      <c r="L3" s="37"/>
    </row>
    <row r="4" spans="1:12" hidden="1" x14ac:dyDescent="0.2">
      <c r="A4" s="44" t="s">
        <v>26</v>
      </c>
      <c r="B4" s="4">
        <v>0</v>
      </c>
      <c r="C4" s="4">
        <v>0</v>
      </c>
    </row>
    <row r="5" spans="1:12" x14ac:dyDescent="0.2">
      <c r="A5" s="44" t="s">
        <v>28</v>
      </c>
      <c r="B5" s="4">
        <v>130000</v>
      </c>
      <c r="C5" s="4">
        <v>130000</v>
      </c>
    </row>
    <row r="6" spans="1:12" hidden="1" x14ac:dyDescent="0.2">
      <c r="A6" s="44" t="s">
        <v>29</v>
      </c>
      <c r="B6" s="4">
        <v>0</v>
      </c>
      <c r="C6" s="4">
        <v>0</v>
      </c>
    </row>
    <row r="7" spans="1:12" x14ac:dyDescent="0.2">
      <c r="A7" s="44" t="s">
        <v>105</v>
      </c>
      <c r="B7" s="4">
        <v>484394</v>
      </c>
      <c r="C7" s="4">
        <v>414741.36</v>
      </c>
    </row>
    <row r="8" spans="1:12" x14ac:dyDescent="0.2">
      <c r="A8" s="53" t="s">
        <v>103</v>
      </c>
      <c r="B8" s="12">
        <f>SUM(B4:B7)</f>
        <v>614394</v>
      </c>
      <c r="C8" s="12">
        <f>SUM(C4:C7)</f>
        <v>544741.36</v>
      </c>
    </row>
    <row r="9" spans="1:12" x14ac:dyDescent="0.2">
      <c r="A9" s="44"/>
      <c r="B9" s="4"/>
      <c r="C9" s="4"/>
    </row>
    <row r="10" spans="1:12" x14ac:dyDescent="0.2">
      <c r="A10" s="44" t="s">
        <v>27</v>
      </c>
      <c r="B10" s="4">
        <v>10051967.539999999</v>
      </c>
      <c r="C10" s="4">
        <v>8671500.0899999999</v>
      </c>
    </row>
    <row r="11" spans="1:12" hidden="1" x14ac:dyDescent="0.2">
      <c r="A11" s="79" t="s">
        <v>145</v>
      </c>
      <c r="B11" s="4">
        <v>0</v>
      </c>
      <c r="C11" s="4">
        <v>0</v>
      </c>
    </row>
    <row r="12" spans="1:12" x14ac:dyDescent="0.2">
      <c r="A12" s="62" t="s">
        <v>30</v>
      </c>
      <c r="B12" s="4">
        <v>0</v>
      </c>
      <c r="C12" s="4">
        <v>90000</v>
      </c>
    </row>
    <row r="13" spans="1:12" x14ac:dyDescent="0.2">
      <c r="A13" s="75" t="s">
        <v>132</v>
      </c>
      <c r="B13" s="4">
        <v>361532</v>
      </c>
      <c r="C13" s="4">
        <v>129000</v>
      </c>
    </row>
    <row r="14" spans="1:12" x14ac:dyDescent="0.2">
      <c r="A14" s="62" t="s">
        <v>125</v>
      </c>
      <c r="B14" s="4">
        <v>1287434.32</v>
      </c>
      <c r="C14" s="4">
        <v>1880759</v>
      </c>
    </row>
    <row r="15" spans="1:12" x14ac:dyDescent="0.2">
      <c r="A15" s="53" t="s">
        <v>102</v>
      </c>
      <c r="B15" s="12">
        <f>SUM(B10:B14)</f>
        <v>11700933.859999999</v>
      </c>
      <c r="C15" s="12">
        <f>SUM(C10:C14)</f>
        <v>10771259.09</v>
      </c>
    </row>
    <row r="17" spans="1:3" x14ac:dyDescent="0.2">
      <c r="A17" s="53" t="s">
        <v>104</v>
      </c>
      <c r="B17" s="54">
        <f>SUM(B15,B8)</f>
        <v>12315327.859999999</v>
      </c>
      <c r="C17" s="54">
        <f>SUM(C15,C8)</f>
        <v>11316000.449999999</v>
      </c>
    </row>
    <row r="21" spans="1:3" ht="15.75" x14ac:dyDescent="0.25">
      <c r="A21" s="52" t="s">
        <v>146</v>
      </c>
      <c r="B21"/>
      <c r="C21"/>
    </row>
    <row r="22" spans="1:3" x14ac:dyDescent="0.2">
      <c r="A22"/>
      <c r="B22"/>
      <c r="C22"/>
    </row>
    <row r="23" spans="1:3" x14ac:dyDescent="0.2">
      <c r="B23" s="63">
        <v>2020</v>
      </c>
      <c r="C23" s="63">
        <v>2019</v>
      </c>
    </row>
    <row r="24" spans="1:3" x14ac:dyDescent="0.2">
      <c r="A24" s="80" t="s">
        <v>147</v>
      </c>
      <c r="B24" s="4">
        <v>543035</v>
      </c>
      <c r="C24" s="4">
        <v>511204</v>
      </c>
    </row>
    <row r="25" spans="1:3" x14ac:dyDescent="0.2">
      <c r="A25" s="80" t="s">
        <v>148</v>
      </c>
      <c r="B25" s="4">
        <v>37700</v>
      </c>
      <c r="C25" s="4">
        <v>446300</v>
      </c>
    </row>
    <row r="26" spans="1:3" x14ac:dyDescent="0.2">
      <c r="A26" s="80" t="s">
        <v>149</v>
      </c>
      <c r="B26" s="4">
        <v>3528.75</v>
      </c>
      <c r="C26" s="4">
        <v>0</v>
      </c>
    </row>
    <row r="27" spans="1:3" x14ac:dyDescent="0.2">
      <c r="A27" s="53" t="s">
        <v>66</v>
      </c>
      <c r="B27" s="12">
        <f>SUM(B24:B26)</f>
        <v>584263.75</v>
      </c>
      <c r="C27" s="12">
        <f>SUM(C24:C26)</f>
        <v>957504</v>
      </c>
    </row>
    <row r="31" spans="1:3" ht="15.75" x14ac:dyDescent="0.25">
      <c r="A31" s="52" t="s">
        <v>150</v>
      </c>
    </row>
    <row r="32" spans="1:3" x14ac:dyDescent="0.2">
      <c r="A32" s="56"/>
    </row>
    <row r="33" spans="1:6" ht="39" customHeight="1" x14ac:dyDescent="0.2">
      <c r="A33" s="341" t="s">
        <v>549</v>
      </c>
      <c r="B33" s="341"/>
      <c r="C33" s="341"/>
      <c r="D33" s="341"/>
      <c r="E33" s="341"/>
      <c r="F33" s="341"/>
    </row>
    <row r="37" spans="1:6" ht="15.75" x14ac:dyDescent="0.25">
      <c r="A37" s="52" t="s">
        <v>2397</v>
      </c>
    </row>
    <row r="38" spans="1:6" x14ac:dyDescent="0.2">
      <c r="A38" s="55"/>
    </row>
    <row r="39" spans="1:6" ht="51.75" customHeight="1" x14ac:dyDescent="0.2">
      <c r="A39" s="340" t="s">
        <v>151</v>
      </c>
      <c r="B39" s="341"/>
      <c r="C39" s="341"/>
      <c r="D39" s="341"/>
      <c r="E39" s="341"/>
      <c r="F39" s="341"/>
    </row>
    <row r="40" spans="1:6" x14ac:dyDescent="0.2">
      <c r="A40" s="61"/>
      <c r="B40" s="61"/>
      <c r="C40" s="61"/>
    </row>
    <row r="41" spans="1:6" x14ac:dyDescent="0.2">
      <c r="B41" s="63">
        <v>2020</v>
      </c>
      <c r="C41" s="63">
        <v>2019</v>
      </c>
      <c r="D41" s="63">
        <f>C41-1</f>
        <v>2018</v>
      </c>
      <c r="E41" s="63">
        <f>D41-1</f>
        <v>2017</v>
      </c>
      <c r="F41" s="63">
        <f>E41-1</f>
        <v>2016</v>
      </c>
    </row>
    <row r="42" spans="1:6" x14ac:dyDescent="0.2">
      <c r="A42" s="44" t="s">
        <v>1</v>
      </c>
      <c r="B42" s="45">
        <f>Regnskap!G39</f>
        <v>518014.61</v>
      </c>
      <c r="C42" s="45">
        <v>752755.76</v>
      </c>
      <c r="D42" s="37">
        <v>794420.31</v>
      </c>
      <c r="E42" s="37">
        <v>736947.18</v>
      </c>
      <c r="F42" s="37">
        <v>740960.36</v>
      </c>
    </row>
    <row r="43" spans="1:6" x14ac:dyDescent="0.2">
      <c r="A43" s="21" t="s">
        <v>63</v>
      </c>
      <c r="B43" s="37">
        <f>Regnskap!G41</f>
        <v>12684655.58</v>
      </c>
      <c r="C43" s="37">
        <v>12685756.130000001</v>
      </c>
      <c r="D43" s="37">
        <v>10592189.440000001</v>
      </c>
      <c r="E43" s="37">
        <v>8423619.9399999995</v>
      </c>
      <c r="F43" s="37">
        <v>9531808.5099999998</v>
      </c>
    </row>
    <row r="44" spans="1:6" x14ac:dyDescent="0.2">
      <c r="A44" s="53" t="s">
        <v>2</v>
      </c>
      <c r="B44" s="57">
        <f>B42/B43</f>
        <v>4.0837893211445001E-2</v>
      </c>
      <c r="C44" s="57">
        <f>C42/C43</f>
        <v>5.933865922424917E-2</v>
      </c>
      <c r="D44" s="57">
        <f>D42/D43</f>
        <v>7.5000576084862769E-2</v>
      </c>
      <c r="E44" s="57">
        <f>E42/E43</f>
        <v>8.7485806013228098E-2</v>
      </c>
      <c r="F44" s="57">
        <f>F42/F43</f>
        <v>7.7735548214448974E-2</v>
      </c>
    </row>
    <row r="46" spans="1:6" x14ac:dyDescent="0.2">
      <c r="B46" s="63">
        <v>2020</v>
      </c>
      <c r="C46" s="63">
        <v>2019</v>
      </c>
      <c r="D46" s="63">
        <f>C46-1</f>
        <v>2018</v>
      </c>
      <c r="E46" s="63">
        <f>D46-1</f>
        <v>2017</v>
      </c>
      <c r="F46" s="63">
        <f>E46-1</f>
        <v>2016</v>
      </c>
    </row>
    <row r="47" spans="1:6" x14ac:dyDescent="0.2">
      <c r="A47" s="44" t="s">
        <v>3</v>
      </c>
      <c r="B47" s="45">
        <f>SUM(Regnskap!G21:G36)</f>
        <v>12166640.970000001</v>
      </c>
      <c r="C47" s="45">
        <v>11933000.369999999</v>
      </c>
      <c r="D47" s="37">
        <v>9797769.129999999</v>
      </c>
      <c r="E47" s="37">
        <v>7686672.7600000007</v>
      </c>
      <c r="F47" s="37">
        <v>8790848.1500000004</v>
      </c>
    </row>
    <row r="48" spans="1:6" x14ac:dyDescent="0.2">
      <c r="A48" s="21" t="s">
        <v>63</v>
      </c>
      <c r="B48" s="37">
        <f>Regnskap!G41</f>
        <v>12684655.58</v>
      </c>
      <c r="C48" s="37">
        <v>12685756.130000001</v>
      </c>
      <c r="D48" s="37">
        <v>10592189.440000001</v>
      </c>
      <c r="E48" s="37">
        <v>8423619.9399999995</v>
      </c>
      <c r="F48" s="37">
        <v>9531808.5099999998</v>
      </c>
    </row>
    <row r="49" spans="1:6" x14ac:dyDescent="0.2">
      <c r="A49" s="53" t="s">
        <v>4</v>
      </c>
      <c r="B49" s="57">
        <f>B47/B48</f>
        <v>0.95916210678855507</v>
      </c>
      <c r="C49" s="57">
        <f>C47/C48</f>
        <v>0.9406613407757507</v>
      </c>
      <c r="D49" s="57">
        <f>D47/D48</f>
        <v>0.92499942391513701</v>
      </c>
      <c r="E49" s="57">
        <f>E47/E48</f>
        <v>0.91251419398677203</v>
      </c>
      <c r="F49" s="57">
        <f>F47/F48</f>
        <v>0.92226445178555105</v>
      </c>
    </row>
    <row r="52" spans="1:6" x14ac:dyDescent="0.2">
      <c r="A52" s="8" t="s">
        <v>120</v>
      </c>
    </row>
    <row r="53" spans="1:6" x14ac:dyDescent="0.2">
      <c r="A53" s="338" t="s">
        <v>143</v>
      </c>
      <c r="B53" s="339"/>
      <c r="C53" s="339"/>
      <c r="D53" s="339"/>
      <c r="E53" s="339"/>
      <c r="F53" s="339"/>
    </row>
    <row r="54" spans="1:6" x14ac:dyDescent="0.2">
      <c r="A54" s="339"/>
      <c r="B54" s="339"/>
      <c r="C54" s="339"/>
      <c r="D54" s="339"/>
      <c r="E54" s="339"/>
      <c r="F54" s="339"/>
    </row>
    <row r="55" spans="1:6" hidden="1" x14ac:dyDescent="0.2">
      <c r="A55" s="339"/>
      <c r="B55" s="339"/>
      <c r="C55" s="339"/>
      <c r="D55" s="339"/>
      <c r="E55" s="339"/>
      <c r="F55" s="339"/>
    </row>
    <row r="56" spans="1:6" hidden="1" x14ac:dyDescent="0.2">
      <c r="A56" s="339"/>
      <c r="B56" s="339"/>
      <c r="C56" s="339"/>
      <c r="D56" s="339"/>
      <c r="E56" s="339"/>
      <c r="F56" s="339"/>
    </row>
    <row r="59" spans="1:6" ht="15.75" x14ac:dyDescent="0.25">
      <c r="A59" s="52" t="s">
        <v>2399</v>
      </c>
    </row>
    <row r="61" spans="1:6" x14ac:dyDescent="0.2">
      <c r="B61" s="63">
        <v>2020</v>
      </c>
      <c r="C61" s="63">
        <v>2019</v>
      </c>
    </row>
    <row r="62" spans="1:6" x14ac:dyDescent="0.2">
      <c r="A62" s="44" t="s">
        <v>31</v>
      </c>
      <c r="B62" s="45">
        <v>418531</v>
      </c>
      <c r="C62" s="45">
        <v>342033</v>
      </c>
    </row>
    <row r="63" spans="1:6" x14ac:dyDescent="0.2">
      <c r="A63" s="62" t="s">
        <v>32</v>
      </c>
      <c r="B63" s="45">
        <v>4110942.84</v>
      </c>
      <c r="C63" s="45">
        <v>3307878.6999999997</v>
      </c>
    </row>
    <row r="64" spans="1:6" x14ac:dyDescent="0.2">
      <c r="A64" s="44" t="s">
        <v>35</v>
      </c>
      <c r="B64" s="45">
        <v>28200</v>
      </c>
      <c r="C64" s="45">
        <v>30764</v>
      </c>
    </row>
    <row r="65" spans="1:3" x14ac:dyDescent="0.2">
      <c r="A65" s="44" t="s">
        <v>33</v>
      </c>
      <c r="B65" s="45">
        <v>2698613.2</v>
      </c>
      <c r="C65" s="45">
        <v>5215985.88</v>
      </c>
    </row>
    <row r="66" spans="1:3" x14ac:dyDescent="0.2">
      <c r="A66" s="44" t="s">
        <v>106</v>
      </c>
      <c r="B66" s="45">
        <v>1408.5</v>
      </c>
      <c r="C66" s="45">
        <v>2990</v>
      </c>
    </row>
    <row r="67" spans="1:3" x14ac:dyDescent="0.2">
      <c r="A67" s="44" t="s">
        <v>34</v>
      </c>
      <c r="B67" s="45">
        <v>5426960.04</v>
      </c>
      <c r="C67" s="45">
        <v>3786104.55</v>
      </c>
    </row>
    <row r="68" spans="1:3" x14ac:dyDescent="0.2">
      <c r="A68" s="53" t="s">
        <v>107</v>
      </c>
      <c r="B68" s="54">
        <f>SUM(B62:B67)</f>
        <v>12684655.58</v>
      </c>
      <c r="C68" s="54">
        <f>SUM(C62:C67)</f>
        <v>12685756.129999999</v>
      </c>
    </row>
    <row r="72" spans="1:3" ht="15.75" x14ac:dyDescent="0.25">
      <c r="A72" s="52" t="s">
        <v>2400</v>
      </c>
    </row>
    <row r="74" spans="1:3" x14ac:dyDescent="0.2">
      <c r="B74" s="63">
        <v>2020</v>
      </c>
      <c r="C74" s="63">
        <v>2019</v>
      </c>
    </row>
    <row r="75" spans="1:3" x14ac:dyDescent="0.2">
      <c r="A75" s="44" t="s">
        <v>5</v>
      </c>
      <c r="B75" s="58">
        <v>12.9</v>
      </c>
      <c r="C75" s="58">
        <v>12.7</v>
      </c>
    </row>
    <row r="76" spans="1:3" x14ac:dyDescent="0.2">
      <c r="A76" s="21" t="s">
        <v>6</v>
      </c>
      <c r="B76" s="59">
        <v>0</v>
      </c>
      <c r="C76" s="59">
        <v>0.6</v>
      </c>
    </row>
    <row r="77" spans="1:3" x14ac:dyDescent="0.2">
      <c r="A77" s="53" t="s">
        <v>60</v>
      </c>
      <c r="B77" s="60">
        <f>SUM(B75:B76)</f>
        <v>12.9</v>
      </c>
      <c r="C77" s="60">
        <f>SUM(C75:C76)</f>
        <v>13.299999999999999</v>
      </c>
    </row>
    <row r="78" spans="1:3" x14ac:dyDescent="0.2">
      <c r="A78" s="53"/>
      <c r="B78" s="60"/>
      <c r="C78" s="60"/>
    </row>
    <row r="79" spans="1:3" x14ac:dyDescent="0.2">
      <c r="A79" s="71" t="s">
        <v>127</v>
      </c>
      <c r="B79" s="60"/>
      <c r="C79" s="60"/>
    </row>
    <row r="80" spans="1:3" x14ac:dyDescent="0.2">
      <c r="A80" s="53"/>
      <c r="B80" s="60"/>
      <c r="C80" s="60"/>
    </row>
    <row r="81" spans="1:9" s="95" customFormat="1" ht="12.75" customHeight="1" x14ac:dyDescent="0.2">
      <c r="A81" s="293" t="s">
        <v>2440</v>
      </c>
      <c r="B81" s="320">
        <v>6.5</v>
      </c>
      <c r="C81" s="321">
        <v>5.6</v>
      </c>
      <c r="D81" s="97"/>
      <c r="E81" s="97"/>
      <c r="F81" s="97"/>
      <c r="G81" s="97"/>
      <c r="H81" s="97"/>
      <c r="I81" s="97"/>
    </row>
    <row r="82" spans="1:9" x14ac:dyDescent="0.2">
      <c r="A82" s="53"/>
      <c r="B82" s="60"/>
      <c r="C82" s="60"/>
    </row>
    <row r="83" spans="1:9" x14ac:dyDescent="0.2">
      <c r="A83" s="53"/>
      <c r="B83" s="60"/>
      <c r="C83" s="60"/>
    </row>
    <row r="84" spans="1:9" ht="15.75" x14ac:dyDescent="0.25">
      <c r="A84" s="52" t="s">
        <v>2401</v>
      </c>
      <c r="B84" s="60"/>
      <c r="C84" s="60"/>
    </row>
    <row r="85" spans="1:9" x14ac:dyDescent="0.2">
      <c r="A85" s="53"/>
      <c r="B85" s="60"/>
      <c r="C85" s="60"/>
    </row>
    <row r="86" spans="1:9" x14ac:dyDescent="0.2">
      <c r="B86" s="63">
        <v>2020</v>
      </c>
      <c r="C86" s="63">
        <v>2019</v>
      </c>
    </row>
    <row r="87" spans="1:9" x14ac:dyDescent="0.2">
      <c r="A87" s="53" t="s">
        <v>113</v>
      </c>
      <c r="B87" s="60"/>
      <c r="C87" s="60"/>
    </row>
    <row r="88" spans="1:9" hidden="1" x14ac:dyDescent="0.2">
      <c r="A88" s="44" t="s">
        <v>114</v>
      </c>
      <c r="B88" s="45"/>
      <c r="C88" s="45"/>
    </row>
    <row r="89" spans="1:9" hidden="1" x14ac:dyDescent="0.2">
      <c r="A89" s="44" t="s">
        <v>115</v>
      </c>
      <c r="B89" s="45"/>
      <c r="C89" s="45"/>
    </row>
    <row r="90" spans="1:9" x14ac:dyDescent="0.2">
      <c r="A90" s="53" t="s">
        <v>116</v>
      </c>
      <c r="B90" s="54">
        <f>SUM(B88:B89)</f>
        <v>0</v>
      </c>
      <c r="C90" s="54">
        <f>SUM(C88:C89)</f>
        <v>0</v>
      </c>
    </row>
    <row r="91" spans="1:9" x14ac:dyDescent="0.2">
      <c r="A91" s="53"/>
      <c r="B91" s="60"/>
      <c r="C91" s="60"/>
    </row>
    <row r="92" spans="1:9" x14ac:dyDescent="0.2">
      <c r="A92" s="53" t="s">
        <v>117</v>
      </c>
      <c r="B92" s="60"/>
      <c r="C92" s="60"/>
    </row>
    <row r="93" spans="1:9" x14ac:dyDescent="0.2">
      <c r="A93" s="44" t="s">
        <v>129</v>
      </c>
      <c r="B93" s="45">
        <f>+Revisjon!K4+Revisjon!K5+Revisjon!K7</f>
        <v>46131.25</v>
      </c>
      <c r="C93" s="45">
        <v>30866.6</v>
      </c>
    </row>
    <row r="94" spans="1:9" x14ac:dyDescent="0.2">
      <c r="A94" s="44" t="s">
        <v>130</v>
      </c>
      <c r="B94" s="45">
        <f>+Revisjon!K6</f>
        <v>4256.25</v>
      </c>
      <c r="C94" s="45">
        <v>14188.75</v>
      </c>
    </row>
    <row r="95" spans="1:9" hidden="1" x14ac:dyDescent="0.2">
      <c r="A95" s="44" t="s">
        <v>131</v>
      </c>
      <c r="B95" s="45"/>
      <c r="C95" s="45"/>
    </row>
    <row r="96" spans="1:9" hidden="1" x14ac:dyDescent="0.2">
      <c r="A96" s="44" t="s">
        <v>118</v>
      </c>
      <c r="B96" s="45"/>
      <c r="C96" s="45"/>
    </row>
    <row r="97" spans="1:7" x14ac:dyDescent="0.2">
      <c r="A97" s="53" t="s">
        <v>128</v>
      </c>
      <c r="B97" s="54">
        <f>SUM(B93:B96)</f>
        <v>50387.5</v>
      </c>
      <c r="C97" s="54">
        <f>SUM(C93:C96)</f>
        <v>45055.35</v>
      </c>
    </row>
    <row r="98" spans="1:7" x14ac:dyDescent="0.2">
      <c r="A98" s="53"/>
      <c r="B98" s="60"/>
      <c r="C98" s="60"/>
    </row>
    <row r="99" spans="1:7" x14ac:dyDescent="0.2">
      <c r="A99" s="53"/>
      <c r="B99" s="60"/>
      <c r="C99" s="60"/>
    </row>
    <row r="100" spans="1:7" x14ac:dyDescent="0.2">
      <c r="A100" s="53"/>
      <c r="B100" s="60"/>
      <c r="C100" s="60"/>
    </row>
    <row r="101" spans="1:7" ht="15.75" x14ac:dyDescent="0.25">
      <c r="A101" s="52" t="s">
        <v>2408</v>
      </c>
    </row>
    <row r="103" spans="1:7" s="95" customFormat="1" ht="25.5" x14ac:dyDescent="0.2">
      <c r="B103" s="292" t="s">
        <v>7</v>
      </c>
      <c r="C103" s="292" t="s">
        <v>8</v>
      </c>
      <c r="D103" s="292"/>
      <c r="E103" s="97"/>
      <c r="F103" s="97"/>
      <c r="G103" s="97"/>
    </row>
    <row r="104" spans="1:7" s="95" customFormat="1" x14ac:dyDescent="0.2">
      <c r="A104" s="293" t="s">
        <v>550</v>
      </c>
      <c r="B104" s="294">
        <v>339889.63</v>
      </c>
      <c r="C104" s="294">
        <f>SUM(B104:B104)</f>
        <v>339889.63</v>
      </c>
      <c r="D104" s="294"/>
      <c r="E104" s="97"/>
      <c r="F104" s="97"/>
      <c r="G104" s="97"/>
    </row>
    <row r="105" spans="1:7" s="95" customFormat="1" x14ac:dyDescent="0.2">
      <c r="A105" s="293" t="s">
        <v>9</v>
      </c>
      <c r="B105" s="294">
        <v>0</v>
      </c>
      <c r="C105" s="294">
        <f>SUM(B105:B105)</f>
        <v>0</v>
      </c>
      <c r="D105" s="294"/>
      <c r="E105" s="97"/>
      <c r="F105" s="97"/>
      <c r="G105" s="97"/>
    </row>
    <row r="106" spans="1:7" s="95" customFormat="1" x14ac:dyDescent="0.2">
      <c r="A106" s="95" t="s">
        <v>10</v>
      </c>
      <c r="B106" s="97">
        <v>0</v>
      </c>
      <c r="C106" s="97">
        <f>SUM(B106:B106)</f>
        <v>0</v>
      </c>
      <c r="D106" s="97"/>
      <c r="E106" s="97"/>
      <c r="F106" s="97"/>
      <c r="G106" s="97"/>
    </row>
    <row r="107" spans="1:7" s="95" customFormat="1" x14ac:dyDescent="0.2">
      <c r="A107" s="295" t="s">
        <v>551</v>
      </c>
      <c r="B107" s="296">
        <f>SUM(B104:B106)</f>
        <v>339889.63</v>
      </c>
      <c r="C107" s="296">
        <f>SUM(C104:C106)</f>
        <v>339889.63</v>
      </c>
      <c r="D107" s="296"/>
      <c r="E107" s="97"/>
      <c r="F107" s="97"/>
      <c r="G107" s="97"/>
    </row>
    <row r="108" spans="1:7" s="95" customFormat="1" x14ac:dyDescent="0.2">
      <c r="B108" s="97"/>
      <c r="C108" s="97"/>
      <c r="D108" s="97"/>
      <c r="E108" s="97"/>
      <c r="F108" s="97"/>
      <c r="G108" s="97"/>
    </row>
    <row r="109" spans="1:7" s="95" customFormat="1" x14ac:dyDescent="0.2">
      <c r="A109" s="293" t="s">
        <v>552</v>
      </c>
      <c r="B109" s="294">
        <f>-Råbalanse!C5</f>
        <v>245298.23</v>
      </c>
      <c r="C109" s="294">
        <f>SUM(B109:B109)</f>
        <v>245298.23</v>
      </c>
      <c r="D109" s="294"/>
      <c r="E109" s="97"/>
      <c r="F109" s="97"/>
      <c r="G109" s="97"/>
    </row>
    <row r="110" spans="1:7" s="95" customFormat="1" x14ac:dyDescent="0.2">
      <c r="A110" s="293" t="s">
        <v>11</v>
      </c>
      <c r="B110" s="294">
        <f>-Råbalanse!D5</f>
        <v>28199.999999999971</v>
      </c>
      <c r="C110" s="294">
        <f>SUM(B110:B110)</f>
        <v>28199.999999999971</v>
      </c>
      <c r="D110" s="294"/>
      <c r="E110" s="97"/>
      <c r="F110" s="97"/>
      <c r="G110" s="97"/>
    </row>
    <row r="111" spans="1:7" s="95" customFormat="1" hidden="1" x14ac:dyDescent="0.2">
      <c r="A111" s="95" t="s">
        <v>12</v>
      </c>
      <c r="B111" s="97"/>
      <c r="C111" s="97">
        <f>SUM(B111:B111)</f>
        <v>0</v>
      </c>
      <c r="D111" s="97"/>
      <c r="E111" s="97"/>
      <c r="F111" s="97"/>
      <c r="G111" s="97"/>
    </row>
    <row r="112" spans="1:7" s="95" customFormat="1" x14ac:dyDescent="0.2">
      <c r="A112" s="295" t="s">
        <v>553</v>
      </c>
      <c r="B112" s="296">
        <f>SUM(B109:B111)</f>
        <v>273498.23</v>
      </c>
      <c r="C112" s="296">
        <f>SUM(C109:C111)</f>
        <v>273498.23</v>
      </c>
      <c r="D112" s="296"/>
      <c r="E112" s="97"/>
      <c r="F112" s="97"/>
      <c r="G112" s="97"/>
    </row>
    <row r="113" spans="1:9" s="95" customFormat="1" x14ac:dyDescent="0.2">
      <c r="A113" s="293"/>
      <c r="B113" s="294"/>
      <c r="C113" s="294"/>
      <c r="D113" s="294"/>
      <c r="E113" s="97"/>
      <c r="F113" s="97"/>
      <c r="G113" s="97"/>
    </row>
    <row r="114" spans="1:9" s="95" customFormat="1" hidden="1" x14ac:dyDescent="0.2">
      <c r="A114" s="293" t="s">
        <v>2409</v>
      </c>
      <c r="B114" s="294"/>
      <c r="C114" s="294">
        <f>SUM(B114:B114)</f>
        <v>0</v>
      </c>
      <c r="D114" s="294"/>
      <c r="E114" s="97"/>
      <c r="F114" s="97"/>
      <c r="G114" s="97"/>
    </row>
    <row r="115" spans="1:9" s="95" customFormat="1" hidden="1" x14ac:dyDescent="0.2">
      <c r="B115" s="97"/>
      <c r="C115" s="97"/>
      <c r="D115" s="97"/>
      <c r="E115" s="97"/>
      <c r="F115" s="97"/>
      <c r="G115" s="97"/>
    </row>
    <row r="116" spans="1:9" s="95" customFormat="1" x14ac:dyDescent="0.2">
      <c r="A116" s="295" t="s">
        <v>554</v>
      </c>
      <c r="B116" s="296">
        <f>B107-B112-B114</f>
        <v>66391.400000000023</v>
      </c>
      <c r="C116" s="296">
        <f>SUM(B116:B116)</f>
        <v>66391.400000000023</v>
      </c>
      <c r="D116" s="296"/>
      <c r="E116" s="97"/>
      <c r="F116" s="97"/>
      <c r="G116" s="97"/>
    </row>
    <row r="117" spans="1:9" s="95" customFormat="1" x14ac:dyDescent="0.2">
      <c r="B117" s="97"/>
      <c r="C117" s="97"/>
      <c r="D117" s="97"/>
      <c r="E117" s="97"/>
      <c r="F117" s="97"/>
      <c r="G117" s="97"/>
      <c r="H117" s="97"/>
      <c r="I117" s="97"/>
    </row>
    <row r="120" spans="1:9" ht="15.75" x14ac:dyDescent="0.25">
      <c r="A120" s="52" t="s">
        <v>2410</v>
      </c>
    </row>
    <row r="122" spans="1:9" ht="82.5" customHeight="1" x14ac:dyDescent="0.2">
      <c r="A122" s="342" t="s">
        <v>555</v>
      </c>
      <c r="B122" s="343"/>
      <c r="C122" s="343"/>
      <c r="D122" s="343"/>
      <c r="E122" s="343"/>
      <c r="F122" s="343"/>
    </row>
    <row r="123" spans="1:9" ht="12.75" customHeight="1" x14ac:dyDescent="0.2">
      <c r="A123" s="344" t="s">
        <v>2411</v>
      </c>
      <c r="B123" s="344"/>
      <c r="C123" s="344"/>
      <c r="D123" s="344"/>
      <c r="E123" s="344"/>
      <c r="F123" s="344"/>
    </row>
    <row r="125" spans="1:9" x14ac:dyDescent="0.2">
      <c r="A125" s="55" t="s">
        <v>135</v>
      </c>
      <c r="B125" s="12"/>
      <c r="C125" s="12"/>
    </row>
    <row r="126" spans="1:9" x14ac:dyDescent="0.2">
      <c r="A126" s="74" t="s">
        <v>34</v>
      </c>
      <c r="B126" s="37">
        <f>-Råbalanse!E41-Råbalanse!E42</f>
        <v>10051967.539999999</v>
      </c>
    </row>
    <row r="127" spans="1:9" x14ac:dyDescent="0.2">
      <c r="A127" s="76" t="s">
        <v>2412</v>
      </c>
      <c r="B127" s="37">
        <f>-'Spesifisert HB'!M2313</f>
        <v>202000</v>
      </c>
    </row>
    <row r="128" spans="1:9" x14ac:dyDescent="0.2">
      <c r="A128" s="76" t="s">
        <v>133</v>
      </c>
      <c r="B128" s="37">
        <f>-Råbalanse!E44</f>
        <v>1287434.32</v>
      </c>
    </row>
    <row r="129" spans="1:2" x14ac:dyDescent="0.2">
      <c r="A129" s="76" t="s">
        <v>2415</v>
      </c>
      <c r="B129" s="37">
        <f>-'Spesifisert HB'!M2314</f>
        <v>350000</v>
      </c>
    </row>
    <row r="130" spans="1:2" x14ac:dyDescent="0.2">
      <c r="A130" s="76" t="s">
        <v>2413</v>
      </c>
      <c r="B130" s="37">
        <f>-'Spesifisert HB'!M91</f>
        <v>354000</v>
      </c>
    </row>
    <row r="131" spans="1:2" x14ac:dyDescent="0.2">
      <c r="A131" s="76" t="s">
        <v>2414</v>
      </c>
      <c r="B131" s="37">
        <f>-Råbalanse!E40</f>
        <v>136493</v>
      </c>
    </row>
    <row r="132" spans="1:2" x14ac:dyDescent="0.2">
      <c r="A132" s="76" t="s">
        <v>134</v>
      </c>
      <c r="B132" s="37">
        <f>-Råbalanse!E46</f>
        <v>484394</v>
      </c>
    </row>
    <row r="133" spans="1:2" x14ac:dyDescent="0.2">
      <c r="A133" s="76" t="s">
        <v>417</v>
      </c>
      <c r="B133" s="37">
        <f>-Råbalanse!E54</f>
        <v>362062</v>
      </c>
    </row>
    <row r="135" spans="1:2" x14ac:dyDescent="0.2">
      <c r="A135" s="8" t="s">
        <v>136</v>
      </c>
    </row>
    <row r="136" spans="1:2" x14ac:dyDescent="0.2">
      <c r="A136" s="95" t="s">
        <v>133</v>
      </c>
      <c r="B136" s="37">
        <f>+Råbalanse!E79</f>
        <v>1287434.32</v>
      </c>
    </row>
    <row r="137" spans="1:2" x14ac:dyDescent="0.2">
      <c r="A137" s="95" t="s">
        <v>140</v>
      </c>
      <c r="B137" s="37">
        <f>+Råbalanse!E51</f>
        <v>8676025.6199999992</v>
      </c>
    </row>
    <row r="138" spans="1:2" x14ac:dyDescent="0.2">
      <c r="A138" s="95" t="s">
        <v>2416</v>
      </c>
      <c r="B138" s="37">
        <f>+Råbalanse!E60+Råbalanse!E62+Råbalanse!E73+Råbalanse!E84+Råbalanse!E91+Råbalanse!E92+Råbalanse!E97+Råbalanse!E102+Råbalanse!E109+Råbalanse!E112</f>
        <v>194278.88000000003</v>
      </c>
    </row>
    <row r="140" spans="1:2" x14ac:dyDescent="0.2">
      <c r="A140" s="8" t="s">
        <v>137</v>
      </c>
    </row>
    <row r="141" spans="1:2" x14ac:dyDescent="0.2">
      <c r="A141" s="76" t="s">
        <v>138</v>
      </c>
      <c r="B141" s="37">
        <f>-Råbalanse!E39</f>
        <v>37700</v>
      </c>
    </row>
    <row r="142" spans="1:2" x14ac:dyDescent="0.2">
      <c r="A142" s="76" t="s">
        <v>302</v>
      </c>
      <c r="B142" s="37">
        <f>-Råbalanse!E52</f>
        <v>4233130.78</v>
      </c>
    </row>
    <row r="143" spans="1:2" x14ac:dyDescent="0.2">
      <c r="A143" s="76" t="s">
        <v>2417</v>
      </c>
      <c r="B143" s="37">
        <f>-Råbalanse!E43</f>
        <v>361532</v>
      </c>
    </row>
    <row r="145" spans="1:3" x14ac:dyDescent="0.2">
      <c r="A145" s="8" t="s">
        <v>139</v>
      </c>
    </row>
    <row r="146" spans="1:3" x14ac:dyDescent="0.2">
      <c r="A146" s="76" t="s">
        <v>34</v>
      </c>
      <c r="B146" s="37">
        <f>+SUM(Råbalanse!E116:'Råbalanse'!E121)</f>
        <v>5297960.04</v>
      </c>
    </row>
    <row r="147" spans="1:3" x14ac:dyDescent="0.2">
      <c r="A147" s="76" t="s">
        <v>2415</v>
      </c>
      <c r="B147" s="37">
        <f>+'Spesifisert HB'!M2261</f>
        <v>350000</v>
      </c>
    </row>
    <row r="148" spans="1:3" x14ac:dyDescent="0.2">
      <c r="A148" s="76" t="s">
        <v>2412</v>
      </c>
      <c r="B148" s="37">
        <f>+'Spesifisert HB'!M2039+'Spesifisert HB'!M2043+'Spesifisert HB'!M2047+'Spesifisert HB'!M2050</f>
        <v>120000</v>
      </c>
    </row>
    <row r="149" spans="1:3" x14ac:dyDescent="0.2">
      <c r="A149" s="76"/>
    </row>
    <row r="150" spans="1:3" x14ac:dyDescent="0.2">
      <c r="A150" s="8" t="s">
        <v>141</v>
      </c>
    </row>
    <row r="151" spans="1:3" x14ac:dyDescent="0.2">
      <c r="A151" s="97" t="s">
        <v>2418</v>
      </c>
      <c r="B151" s="37">
        <f>+Råbalanse!E122</f>
        <v>129000</v>
      </c>
    </row>
    <row r="152" spans="1:3" x14ac:dyDescent="0.2">
      <c r="A152" s="76"/>
    </row>
    <row r="153" spans="1:3" x14ac:dyDescent="0.2">
      <c r="A153" s="76"/>
    </row>
    <row r="154" spans="1:3" x14ac:dyDescent="0.2">
      <c r="A154" s="76"/>
    </row>
    <row r="155" spans="1:3" ht="15.75" x14ac:dyDescent="0.25">
      <c r="A155" s="52" t="s">
        <v>2419</v>
      </c>
    </row>
    <row r="157" spans="1:3" x14ac:dyDescent="0.2">
      <c r="B157" s="63">
        <v>2020</v>
      </c>
      <c r="C157" s="63">
        <v>2019</v>
      </c>
    </row>
    <row r="158" spans="1:3" x14ac:dyDescent="0.2">
      <c r="A158" s="244" t="s">
        <v>13</v>
      </c>
      <c r="B158" s="4">
        <f>+Råbalanse!E6</f>
        <v>1363018.76</v>
      </c>
      <c r="C158" s="4">
        <v>1376206.9000000001</v>
      </c>
    </row>
    <row r="159" spans="1:3" x14ac:dyDescent="0.2">
      <c r="A159" s="244" t="s">
        <v>36</v>
      </c>
      <c r="B159" s="4">
        <f>+Råbalanse!E10</f>
        <v>-56225</v>
      </c>
      <c r="C159" s="4">
        <v>-56225</v>
      </c>
    </row>
    <row r="160" spans="1:3" x14ac:dyDescent="0.2">
      <c r="A160" s="244" t="s">
        <v>14</v>
      </c>
      <c r="B160" s="4">
        <f>+Råbalanse!E11</f>
        <v>4668</v>
      </c>
      <c r="C160" s="4">
        <v>4788</v>
      </c>
    </row>
    <row r="161" spans="1:3" x14ac:dyDescent="0.2">
      <c r="A161" s="44" t="s">
        <v>37</v>
      </c>
      <c r="B161" s="4">
        <f>+Råbalanse!E9+Råbalanse!E7</f>
        <v>655</v>
      </c>
      <c r="C161" s="4">
        <v>-1626.4599999999937</v>
      </c>
    </row>
    <row r="162" spans="1:3" x14ac:dyDescent="0.2">
      <c r="A162" s="44" t="s">
        <v>585</v>
      </c>
      <c r="B162" s="4">
        <f>+Råbalanse!E12</f>
        <v>5742.7300000000105</v>
      </c>
      <c r="C162" s="4">
        <v>221945.81</v>
      </c>
    </row>
    <row r="163" spans="1:3" x14ac:dyDescent="0.2">
      <c r="A163" s="53" t="s">
        <v>60</v>
      </c>
      <c r="B163" s="54">
        <f>SUM(B158:B162)</f>
        <v>1317859.49</v>
      </c>
      <c r="C163" s="54">
        <f>SUM(C158:C162)</f>
        <v>1545089.2500000002</v>
      </c>
    </row>
    <row r="164" spans="1:3" x14ac:dyDescent="0.2">
      <c r="A164" s="53"/>
      <c r="B164" s="54"/>
      <c r="C164" s="54"/>
    </row>
    <row r="165" spans="1:3" x14ac:dyDescent="0.2">
      <c r="A165" s="53"/>
      <c r="B165" s="54"/>
      <c r="C165" s="54"/>
    </row>
    <row r="166" spans="1:3" x14ac:dyDescent="0.2">
      <c r="A166" s="53"/>
      <c r="B166" s="54"/>
      <c r="C166" s="54"/>
    </row>
    <row r="167" spans="1:3" ht="15.75" x14ac:dyDescent="0.25">
      <c r="A167" s="52" t="s">
        <v>2420</v>
      </c>
    </row>
    <row r="169" spans="1:3" x14ac:dyDescent="0.2">
      <c r="B169" s="63">
        <v>2020</v>
      </c>
      <c r="C169" s="63">
        <v>2019</v>
      </c>
    </row>
    <row r="170" spans="1:3" x14ac:dyDescent="0.2">
      <c r="A170" s="53" t="s">
        <v>15</v>
      </c>
      <c r="B170" s="54">
        <v>20112692.879999999</v>
      </c>
      <c r="C170" s="54">
        <v>17056707.07</v>
      </c>
    </row>
    <row r="171" spans="1:3" x14ac:dyDescent="0.2">
      <c r="A171" s="44" t="s">
        <v>16</v>
      </c>
      <c r="B171" s="45"/>
      <c r="C171" s="45"/>
    </row>
    <row r="172" spans="1:3" x14ac:dyDescent="0.2">
      <c r="B172" s="63">
        <v>2020</v>
      </c>
      <c r="C172" s="63">
        <v>2019</v>
      </c>
    </row>
    <row r="173" spans="1:3" x14ac:dyDescent="0.2">
      <c r="A173" s="21" t="s">
        <v>94</v>
      </c>
      <c r="B173" s="37">
        <f>6883461.57+Råbalanse!E37</f>
        <v>6265553.5099999998</v>
      </c>
      <c r="C173" s="37">
        <f>5072261.56+Råbalanse!C37</f>
        <v>4658366.18</v>
      </c>
    </row>
    <row r="174" spans="1:3" x14ac:dyDescent="0.2">
      <c r="A174" s="53" t="s">
        <v>38</v>
      </c>
      <c r="B174" s="54">
        <f>SUM(B173:B173)</f>
        <v>6265553.5099999998</v>
      </c>
      <c r="C174" s="54">
        <f>SUM(C173:C173)</f>
        <v>4658366.18</v>
      </c>
    </row>
    <row r="176" spans="1:3" x14ac:dyDescent="0.2">
      <c r="A176" s="53" t="s">
        <v>39</v>
      </c>
      <c r="B176" s="54">
        <f>B170-B174</f>
        <v>13847139.369999999</v>
      </c>
      <c r="C176" s="54">
        <f>C170-C174</f>
        <v>12398340.890000001</v>
      </c>
    </row>
    <row r="177" spans="1:6" x14ac:dyDescent="0.2">
      <c r="A177" s="53"/>
      <c r="B177" s="54"/>
      <c r="C177" s="54"/>
    </row>
    <row r="178" spans="1:6" x14ac:dyDescent="0.2">
      <c r="A178" s="53"/>
      <c r="B178" s="54"/>
      <c r="C178" s="54"/>
    </row>
    <row r="179" spans="1:6" x14ac:dyDescent="0.2">
      <c r="A179" s="53"/>
      <c r="B179" s="54"/>
      <c r="C179" s="54"/>
    </row>
    <row r="180" spans="1:6" ht="15.75" x14ac:dyDescent="0.25">
      <c r="A180" s="52" t="s">
        <v>2421</v>
      </c>
    </row>
    <row r="182" spans="1:6" ht="63.75" x14ac:dyDescent="0.2">
      <c r="B182" s="54" t="s">
        <v>44</v>
      </c>
      <c r="C182" s="54" t="s">
        <v>96</v>
      </c>
      <c r="D182" s="54" t="s">
        <v>95</v>
      </c>
      <c r="E182" s="54" t="s">
        <v>45</v>
      </c>
      <c r="F182" s="54"/>
    </row>
    <row r="183" spans="1:6" x14ac:dyDescent="0.2">
      <c r="A183" s="53" t="str">
        <f>"Formålskapital pr. 01.01."&amp;B169</f>
        <v>Formålskapital pr. 01.01.2020</v>
      </c>
      <c r="B183" s="54">
        <v>7091110.7400000002</v>
      </c>
      <c r="C183" s="54">
        <v>3844797.79</v>
      </c>
      <c r="D183" s="54">
        <v>1989033.63</v>
      </c>
      <c r="E183" s="54">
        <f>SUM(B183:D183)</f>
        <v>12924942.16</v>
      </c>
      <c r="F183" s="54"/>
    </row>
    <row r="184" spans="1:6" x14ac:dyDescent="0.2">
      <c r="A184" s="44" t="s">
        <v>97</v>
      </c>
      <c r="B184" s="45">
        <v>0</v>
      </c>
      <c r="C184" s="45">
        <v>42329.07</v>
      </c>
      <c r="D184" s="45">
        <v>14806.8</v>
      </c>
      <c r="E184" s="45">
        <f>SUM(B184:D184)</f>
        <v>57135.869999999995</v>
      </c>
      <c r="F184" s="45"/>
    </row>
    <row r="185" spans="1:6" x14ac:dyDescent="0.2">
      <c r="A185" s="44" t="s">
        <v>98</v>
      </c>
      <c r="B185" s="45">
        <v>0</v>
      </c>
      <c r="C185" s="45">
        <v>-136200</v>
      </c>
      <c r="D185" s="45">
        <v>0</v>
      </c>
      <c r="E185" s="45">
        <f>SUM(B185:D185)</f>
        <v>-136200</v>
      </c>
      <c r="F185" s="45"/>
    </row>
    <row r="186" spans="1:6" x14ac:dyDescent="0.2">
      <c r="A186" s="55" t="s">
        <v>119</v>
      </c>
      <c r="B186" s="54">
        <v>714420.17</v>
      </c>
      <c r="C186" s="54">
        <v>0</v>
      </c>
      <c r="D186" s="54">
        <v>0</v>
      </c>
      <c r="E186" s="54">
        <f>SUM(B186:D186)</f>
        <v>714420.17</v>
      </c>
      <c r="F186" s="54"/>
    </row>
    <row r="187" spans="1:6" x14ac:dyDescent="0.2">
      <c r="A187" s="69" t="s">
        <v>122</v>
      </c>
      <c r="B187" s="70">
        <f>Regnskap!G43</f>
        <v>635356.03999999911</v>
      </c>
      <c r="C187" s="45"/>
      <c r="D187" s="45"/>
      <c r="E187" s="45"/>
      <c r="F187" s="45"/>
    </row>
    <row r="188" spans="1:6" x14ac:dyDescent="0.2">
      <c r="A188" s="69" t="s">
        <v>123</v>
      </c>
      <c r="B188" s="70">
        <f>+-(B184+B185+C185+C184+D184+D185)</f>
        <v>79064.12999999999</v>
      </c>
      <c r="C188" s="45"/>
      <c r="D188" s="45"/>
      <c r="E188" s="45"/>
      <c r="F188" s="45"/>
    </row>
    <row r="189" spans="1:6" x14ac:dyDescent="0.2">
      <c r="A189" s="69" t="s">
        <v>124</v>
      </c>
      <c r="B189" s="70">
        <f>-(B187+B188)</f>
        <v>-714420.16999999911</v>
      </c>
      <c r="C189" s="45"/>
      <c r="D189" s="45"/>
      <c r="E189" s="45"/>
      <c r="F189" s="45"/>
    </row>
    <row r="190" spans="1:6" x14ac:dyDescent="0.2">
      <c r="A190" s="53" t="s">
        <v>556</v>
      </c>
      <c r="B190" s="54">
        <f>+B185+B184+B183+B186</f>
        <v>7805530.9100000001</v>
      </c>
      <c r="C190" s="54">
        <f>SUM(C183:C183,C184:C184,C185:C185,C186:C186)</f>
        <v>3750926.86</v>
      </c>
      <c r="D190" s="54">
        <f>SUM(D183:D183,D184:D184,D185:D185,D186:D186)</f>
        <v>2003840.43</v>
      </c>
      <c r="E190" s="54">
        <f>SUM(B190:D190)</f>
        <v>13560298.199999999</v>
      </c>
      <c r="F190" s="54"/>
    </row>
    <row r="194" spans="1:9" ht="15.75" x14ac:dyDescent="0.25">
      <c r="A194" s="52" t="s">
        <v>2422</v>
      </c>
    </row>
    <row r="196" spans="1:9" x14ac:dyDescent="0.2">
      <c r="A196" s="55" t="s">
        <v>109</v>
      </c>
      <c r="B196" s="21"/>
      <c r="C196" s="63">
        <v>2020</v>
      </c>
      <c r="D196" s="63">
        <v>2019</v>
      </c>
      <c r="E196" s="68" t="s">
        <v>108</v>
      </c>
      <c r="F196" s="68"/>
    </row>
    <row r="197" spans="1:9" x14ac:dyDescent="0.2">
      <c r="A197" s="21" t="s">
        <v>557</v>
      </c>
      <c r="B197" s="21"/>
      <c r="C197" s="45">
        <v>2003840.43</v>
      </c>
      <c r="D197" s="45">
        <v>1989033.63</v>
      </c>
      <c r="E197" s="37">
        <f>C197-D197</f>
        <v>14806.800000000047</v>
      </c>
    </row>
    <row r="198" spans="1:9" x14ac:dyDescent="0.2">
      <c r="A198" s="55" t="s">
        <v>110</v>
      </c>
      <c r="B198" s="21"/>
      <c r="C198" s="54">
        <f>SUM(C197:C197)</f>
        <v>2003840.43</v>
      </c>
      <c r="D198" s="54">
        <f>SUM(D197:D197)</f>
        <v>1989033.63</v>
      </c>
      <c r="E198" s="54">
        <f>SUM(E197:E197)</f>
        <v>14806.800000000047</v>
      </c>
      <c r="F198" s="54"/>
    </row>
    <row r="199" spans="1:9" x14ac:dyDescent="0.2">
      <c r="A199" s="55"/>
      <c r="B199" s="21"/>
      <c r="C199" s="54"/>
      <c r="D199" s="54"/>
      <c r="E199" s="54"/>
      <c r="F199" s="54"/>
    </row>
    <row r="200" spans="1:9" x14ac:dyDescent="0.2">
      <c r="A200" s="55" t="s">
        <v>92</v>
      </c>
      <c r="B200" s="21"/>
      <c r="C200" s="63">
        <v>2020</v>
      </c>
      <c r="D200" s="63">
        <v>2019</v>
      </c>
      <c r="E200" s="68" t="s">
        <v>108</v>
      </c>
      <c r="F200" s="68"/>
    </row>
    <row r="201" spans="1:9" x14ac:dyDescent="0.2">
      <c r="A201" s="21" t="s">
        <v>558</v>
      </c>
      <c r="B201" s="21"/>
      <c r="C201" s="45">
        <v>2023726.86</v>
      </c>
      <c r="D201" s="45">
        <v>2067960.66</v>
      </c>
      <c r="E201" s="37">
        <f>C201-D201</f>
        <v>-44233.799999999814</v>
      </c>
    </row>
    <row r="202" spans="1:9" x14ac:dyDescent="0.2">
      <c r="A202" s="21" t="s">
        <v>559</v>
      </c>
      <c r="B202" s="21"/>
      <c r="C202" s="45">
        <v>632320.39</v>
      </c>
      <c r="D202" s="45">
        <v>676312.39</v>
      </c>
      <c r="E202" s="37">
        <f>C202-D202</f>
        <v>-43992</v>
      </c>
    </row>
    <row r="203" spans="1:9" x14ac:dyDescent="0.2">
      <c r="A203" s="21" t="s">
        <v>560</v>
      </c>
      <c r="B203" s="21"/>
      <c r="C203" s="45">
        <v>1094879.6100000001</v>
      </c>
      <c r="D203" s="45">
        <v>1100524.74</v>
      </c>
      <c r="E203" s="37">
        <f>C203-D203</f>
        <v>-5645.1299999998882</v>
      </c>
    </row>
    <row r="204" spans="1:9" x14ac:dyDescent="0.2">
      <c r="A204" s="55" t="s">
        <v>111</v>
      </c>
      <c r="B204" s="21"/>
      <c r="C204" s="54">
        <f>SUM(C201:C203)</f>
        <v>3750926.8600000003</v>
      </c>
      <c r="D204" s="54">
        <f>SUM(D201:D203)</f>
        <v>3844797.79</v>
      </c>
      <c r="E204" s="54">
        <f>SUM(E201:E203)</f>
        <v>-93870.929999999702</v>
      </c>
      <c r="F204" s="54"/>
    </row>
    <row r="208" spans="1:9" s="95" customFormat="1" ht="15.75" x14ac:dyDescent="0.25">
      <c r="A208" s="297" t="s">
        <v>2423</v>
      </c>
      <c r="B208" s="97"/>
      <c r="C208" s="97"/>
      <c r="D208" s="97"/>
      <c r="E208" s="97"/>
      <c r="F208" s="97"/>
      <c r="G208" s="97"/>
      <c r="H208" s="97"/>
      <c r="I208" s="97"/>
    </row>
    <row r="209" spans="1:9" s="95" customFormat="1" x14ac:dyDescent="0.2">
      <c r="A209" s="298"/>
      <c r="B209" s="97"/>
      <c r="C209" s="97"/>
      <c r="D209" s="97"/>
      <c r="E209" s="97"/>
      <c r="F209" s="97"/>
      <c r="G209" s="97"/>
      <c r="H209" s="97"/>
      <c r="I209" s="97"/>
    </row>
    <row r="210" spans="1:9" s="95" customFormat="1" x14ac:dyDescent="0.2">
      <c r="B210" s="299">
        <v>2020</v>
      </c>
      <c r="C210" s="299">
        <v>2019</v>
      </c>
      <c r="D210" s="97"/>
      <c r="E210" s="97"/>
      <c r="F210" s="97"/>
      <c r="G210" s="97"/>
      <c r="H210" s="97"/>
      <c r="I210" s="97"/>
    </row>
    <row r="211" spans="1:9" s="95" customFormat="1" x14ac:dyDescent="0.2">
      <c r="A211" s="293" t="s">
        <v>755</v>
      </c>
      <c r="B211" s="97">
        <f>-'Saldospes leverandører'!F71</f>
        <v>1768409.4900000002</v>
      </c>
      <c r="C211" s="97">
        <v>1398041.8</v>
      </c>
      <c r="D211" s="97"/>
      <c r="E211" s="97"/>
      <c r="F211" s="97"/>
      <c r="G211" s="97"/>
      <c r="H211" s="97"/>
      <c r="I211" s="97"/>
    </row>
    <row r="212" spans="1:9" s="95" customFormat="1" x14ac:dyDescent="0.2">
      <c r="A212" s="95" t="s">
        <v>2424</v>
      </c>
      <c r="B212" s="97">
        <f>+B213-B211</f>
        <v>1738639.5899999999</v>
      </c>
      <c r="C212" s="97">
        <v>1114841.9899999991</v>
      </c>
      <c r="D212" s="97"/>
      <c r="E212" s="97"/>
      <c r="F212" s="97"/>
      <c r="G212" s="97"/>
      <c r="H212" s="97"/>
      <c r="I212" s="97"/>
    </row>
    <row r="213" spans="1:9" s="95" customFormat="1" x14ac:dyDescent="0.2">
      <c r="A213" s="295" t="s">
        <v>60</v>
      </c>
      <c r="B213" s="296">
        <f>-Råbalanse!E27</f>
        <v>3507049.08</v>
      </c>
      <c r="C213" s="296">
        <v>2512883.7899999991</v>
      </c>
      <c r="D213" s="97"/>
      <c r="E213" s="97"/>
      <c r="F213" s="97"/>
      <c r="G213" s="97"/>
      <c r="H213" s="97"/>
      <c r="I213" s="97"/>
    </row>
    <row r="214" spans="1:9" s="95" customFormat="1" x14ac:dyDescent="0.2">
      <c r="B214" s="97"/>
      <c r="C214" s="97"/>
      <c r="D214" s="97"/>
      <c r="E214" s="97"/>
      <c r="F214" s="97"/>
      <c r="G214" s="97"/>
      <c r="H214" s="97"/>
      <c r="I214" s="97"/>
    </row>
    <row r="215" spans="1:9" s="95" customFormat="1" x14ac:dyDescent="0.2">
      <c r="B215" s="97"/>
      <c r="C215" s="97"/>
      <c r="D215" s="97"/>
      <c r="E215" s="97"/>
      <c r="F215" s="97"/>
      <c r="G215" s="97"/>
      <c r="H215" s="97"/>
      <c r="I215" s="97"/>
    </row>
    <row r="216" spans="1:9" s="95" customFormat="1" x14ac:dyDescent="0.2">
      <c r="B216" s="97"/>
      <c r="C216" s="97"/>
      <c r="D216" s="97"/>
      <c r="E216" s="97"/>
      <c r="F216" s="97"/>
      <c r="G216" s="97"/>
      <c r="H216" s="97"/>
      <c r="I216" s="97"/>
    </row>
    <row r="217" spans="1:9" s="95" customFormat="1" ht="15.75" x14ac:dyDescent="0.25">
      <c r="A217" s="297" t="s">
        <v>2425</v>
      </c>
      <c r="B217" s="97"/>
      <c r="C217" s="97"/>
      <c r="D217" s="97"/>
      <c r="E217" s="97"/>
      <c r="F217" s="97"/>
      <c r="G217" s="97"/>
      <c r="H217" s="97"/>
      <c r="I217" s="97"/>
    </row>
    <row r="218" spans="1:9" s="95" customFormat="1" x14ac:dyDescent="0.2">
      <c r="B218" s="97"/>
      <c r="C218" s="97"/>
      <c r="D218" s="97"/>
      <c r="E218" s="97"/>
      <c r="F218" s="97"/>
      <c r="G218" s="97"/>
      <c r="H218" s="97"/>
      <c r="I218" s="97"/>
    </row>
    <row r="219" spans="1:9" s="95" customFormat="1" x14ac:dyDescent="0.2">
      <c r="B219" s="299">
        <v>2020</v>
      </c>
      <c r="C219" s="299">
        <v>2019</v>
      </c>
      <c r="D219" s="97"/>
      <c r="E219" s="97"/>
      <c r="F219" s="97"/>
      <c r="G219" s="97"/>
      <c r="H219" s="97"/>
      <c r="I219" s="97"/>
    </row>
    <row r="220" spans="1:9" s="95" customFormat="1" x14ac:dyDescent="0.2">
      <c r="A220" s="95" t="s">
        <v>561</v>
      </c>
      <c r="B220" s="294">
        <f>-Råbalanse!E28</f>
        <v>20500</v>
      </c>
      <c r="C220" s="294">
        <v>153200.9</v>
      </c>
      <c r="E220" s="97"/>
      <c r="F220" s="97"/>
      <c r="G220" s="97"/>
      <c r="H220" s="97"/>
      <c r="I220" s="97"/>
    </row>
    <row r="221" spans="1:9" s="95" customFormat="1" x14ac:dyDescent="0.2">
      <c r="A221" s="95" t="s">
        <v>563</v>
      </c>
      <c r="B221" s="294">
        <f>-Råbalanse!E33</f>
        <v>458455.48</v>
      </c>
      <c r="C221" s="294">
        <v>25280.670000000042</v>
      </c>
      <c r="E221" s="97"/>
      <c r="F221" s="97"/>
      <c r="G221" s="97"/>
      <c r="H221" s="97"/>
      <c r="I221" s="97"/>
    </row>
    <row r="222" spans="1:9" s="95" customFormat="1" x14ac:dyDescent="0.2">
      <c r="A222" s="95" t="s">
        <v>564</v>
      </c>
      <c r="B222" s="294">
        <f>-Råbalanse!E34</f>
        <v>0</v>
      </c>
      <c r="C222" s="294">
        <v>4400</v>
      </c>
      <c r="E222" s="97"/>
      <c r="F222" s="97"/>
      <c r="G222" s="97"/>
      <c r="H222" s="97"/>
      <c r="I222" s="97"/>
    </row>
    <row r="223" spans="1:9" s="95" customFormat="1" x14ac:dyDescent="0.2">
      <c r="A223" s="95" t="s">
        <v>565</v>
      </c>
      <c r="B223" s="294">
        <f>-Råbalanse!E35</f>
        <v>7973950</v>
      </c>
      <c r="C223" s="294">
        <v>6432394</v>
      </c>
      <c r="E223" s="97"/>
      <c r="F223" s="97"/>
      <c r="G223" s="97"/>
      <c r="H223" s="97"/>
      <c r="I223" s="97"/>
    </row>
    <row r="224" spans="1:9" s="95" customFormat="1" x14ac:dyDescent="0.2">
      <c r="A224" s="95" t="s">
        <v>566</v>
      </c>
      <c r="B224" s="294">
        <f>-Råbalanse!E36</f>
        <v>-5876634.54</v>
      </c>
      <c r="C224" s="294">
        <v>-4562241.76</v>
      </c>
      <c r="E224" s="97"/>
      <c r="F224" s="97"/>
      <c r="G224" s="97"/>
      <c r="H224" s="97"/>
      <c r="I224" s="97"/>
    </row>
    <row r="225" spans="1:9" s="95" customFormat="1" x14ac:dyDescent="0.2">
      <c r="A225" s="95" t="s">
        <v>2427</v>
      </c>
      <c r="B225" s="294">
        <f>-Råbalanse!E32</f>
        <v>82868.49000000034</v>
      </c>
      <c r="C225" s="294">
        <v>0</v>
      </c>
      <c r="E225" s="97"/>
      <c r="F225" s="97"/>
      <c r="G225" s="97"/>
      <c r="H225" s="97"/>
      <c r="I225" s="97"/>
    </row>
    <row r="226" spans="1:9" s="95" customFormat="1" x14ac:dyDescent="0.2">
      <c r="A226" s="95" t="s">
        <v>567</v>
      </c>
      <c r="B226" s="294">
        <f>-Råbalanse!E37</f>
        <v>617908.06000000006</v>
      </c>
      <c r="C226" s="294">
        <v>413895.38</v>
      </c>
      <c r="E226" s="97"/>
      <c r="F226" s="97"/>
      <c r="G226" s="97"/>
      <c r="H226" s="97"/>
      <c r="I226" s="97"/>
    </row>
    <row r="227" spans="1:9" s="95" customFormat="1" x14ac:dyDescent="0.2">
      <c r="A227" s="95" t="s">
        <v>2426</v>
      </c>
      <c r="B227" s="294">
        <f>-Råbalanse!E8</f>
        <v>1053184</v>
      </c>
      <c r="C227" s="294">
        <v>699184</v>
      </c>
      <c r="E227" s="97"/>
      <c r="F227" s="97"/>
      <c r="G227" s="97"/>
      <c r="H227" s="97"/>
      <c r="I227" s="97"/>
    </row>
    <row r="228" spans="1:9" s="95" customFormat="1" x14ac:dyDescent="0.2">
      <c r="A228" s="295" t="s">
        <v>60</v>
      </c>
      <c r="B228" s="296">
        <f>SUM(B220:B227)</f>
        <v>4330231.49</v>
      </c>
      <c r="C228" s="296">
        <v>3166113.1900000004</v>
      </c>
      <c r="D228" s="97"/>
      <c r="E228" s="97"/>
      <c r="F228" s="97"/>
      <c r="G228" s="97"/>
      <c r="H228" s="97"/>
      <c r="I228" s="97"/>
    </row>
    <row r="229" spans="1:9" s="95" customFormat="1" x14ac:dyDescent="0.2">
      <c r="B229" s="97"/>
      <c r="C229" s="97"/>
      <c r="D229" s="97"/>
      <c r="E229" s="97"/>
      <c r="F229" s="97"/>
      <c r="G229" s="97"/>
      <c r="H229" s="97"/>
      <c r="I229" s="97"/>
    </row>
  </sheetData>
  <mergeCells count="5">
    <mergeCell ref="A53:F56"/>
    <mergeCell ref="A39:F39"/>
    <mergeCell ref="A33:F33"/>
    <mergeCell ref="A122:F122"/>
    <mergeCell ref="A123:F123"/>
  </mergeCells>
  <phoneticPr fontId="0" type="noConversion"/>
  <pageMargins left="0.78740157480314965" right="0.39370078740157483" top="0.59055118110236227" bottom="0.59055118110236227" header="0.51181102362204722" footer="0.51181102362204722"/>
  <pageSetup paperSize="9" scale="83" fitToHeight="100" orientation="portrait" r:id="rId1"/>
  <headerFooter alignWithMargins="0"/>
  <rowBreaks count="1" manualBreakCount="1">
    <brk id="207" max="5" man="1"/>
  </rowBreaks>
  <ignoredErrors>
    <ignoredError sqref="B77:C77" formulaRange="1"/>
  </ignoredErrors>
  <drawing r:id="rId2"/>
  <legacy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F129"/>
  <sheetViews>
    <sheetView showGridLines="0" workbookViewId="0">
      <pane xSplit="1" ySplit="2" topLeftCell="B59" activePane="bottomRight" state="frozen"/>
      <selection pane="topRight" activeCell="B1" sqref="B1"/>
      <selection pane="bottomLeft" activeCell="A4" sqref="A4"/>
      <selection pane="bottomRight" activeCell="B37" sqref="B37"/>
    </sheetView>
  </sheetViews>
  <sheetFormatPr baseColWidth="10" defaultColWidth="11.42578125" defaultRowHeight="15" x14ac:dyDescent="0.25"/>
  <cols>
    <col min="1" max="1" width="15" style="81" customWidth="1"/>
    <col min="2" max="2" width="57" style="81" bestFit="1" customWidth="1"/>
    <col min="3" max="5" width="20.7109375" style="82" customWidth="1"/>
    <col min="6" max="6" width="13.85546875" style="81" customWidth="1"/>
    <col min="7" max="255" width="9.140625" style="81" customWidth="1"/>
    <col min="256" max="256" width="17.85546875" style="81" customWidth="1"/>
    <col min="257" max="257" width="10.28515625" style="81" customWidth="1"/>
    <col min="258" max="258" width="25.7109375" style="81" customWidth="1"/>
    <col min="259" max="259" width="17.7109375" style="81" customWidth="1"/>
    <col min="260" max="260" width="13.85546875" style="81" customWidth="1"/>
    <col min="261" max="261" width="16.85546875" style="81" customWidth="1"/>
    <col min="262" max="511" width="9.140625" style="81" customWidth="1"/>
    <col min="512" max="512" width="17.85546875" style="81" customWidth="1"/>
    <col min="513" max="513" width="10.28515625" style="81" customWidth="1"/>
    <col min="514" max="514" width="25.7109375" style="81" customWidth="1"/>
    <col min="515" max="515" width="17.7109375" style="81" customWidth="1"/>
    <col min="516" max="516" width="13.85546875" style="81" customWidth="1"/>
    <col min="517" max="517" width="16.85546875" style="81" customWidth="1"/>
    <col min="518" max="767" width="9.140625" style="81" customWidth="1"/>
    <col min="768" max="768" width="17.85546875" style="81" customWidth="1"/>
    <col min="769" max="769" width="10.28515625" style="81" customWidth="1"/>
    <col min="770" max="770" width="25.7109375" style="81" customWidth="1"/>
    <col min="771" max="771" width="17.7109375" style="81" customWidth="1"/>
    <col min="772" max="772" width="13.85546875" style="81" customWidth="1"/>
    <col min="773" max="773" width="16.85546875" style="81" customWidth="1"/>
    <col min="774" max="1023" width="9.140625" style="81" customWidth="1"/>
    <col min="1024" max="1024" width="17.85546875" style="81" customWidth="1"/>
    <col min="1025" max="1025" width="10.28515625" style="81" customWidth="1"/>
    <col min="1026" max="1026" width="25.7109375" style="81" customWidth="1"/>
    <col min="1027" max="1027" width="17.7109375" style="81" customWidth="1"/>
    <col min="1028" max="1028" width="13.85546875" style="81" customWidth="1"/>
    <col min="1029" max="1029" width="16.85546875" style="81" customWidth="1"/>
    <col min="1030" max="1279" width="9.140625" style="81" customWidth="1"/>
    <col min="1280" max="1280" width="17.85546875" style="81" customWidth="1"/>
    <col min="1281" max="1281" width="10.28515625" style="81" customWidth="1"/>
    <col min="1282" max="1282" width="25.7109375" style="81" customWidth="1"/>
    <col min="1283" max="1283" width="17.7109375" style="81" customWidth="1"/>
    <col min="1284" max="1284" width="13.85546875" style="81" customWidth="1"/>
    <col min="1285" max="1285" width="16.85546875" style="81" customWidth="1"/>
    <col min="1286" max="1535" width="9.140625" style="81" customWidth="1"/>
    <col min="1536" max="1536" width="17.85546875" style="81" customWidth="1"/>
    <col min="1537" max="1537" width="10.28515625" style="81" customWidth="1"/>
    <col min="1538" max="1538" width="25.7109375" style="81" customWidth="1"/>
    <col min="1539" max="1539" width="17.7109375" style="81" customWidth="1"/>
    <col min="1540" max="1540" width="13.85546875" style="81" customWidth="1"/>
    <col min="1541" max="1541" width="16.85546875" style="81" customWidth="1"/>
    <col min="1542" max="1791" width="9.140625" style="81" customWidth="1"/>
    <col min="1792" max="1792" width="17.85546875" style="81" customWidth="1"/>
    <col min="1793" max="1793" width="10.28515625" style="81" customWidth="1"/>
    <col min="1794" max="1794" width="25.7109375" style="81" customWidth="1"/>
    <col min="1795" max="1795" width="17.7109375" style="81" customWidth="1"/>
    <col min="1796" max="1796" width="13.85546875" style="81" customWidth="1"/>
    <col min="1797" max="1797" width="16.85546875" style="81" customWidth="1"/>
    <col min="1798" max="2047" width="9.140625" style="81" customWidth="1"/>
    <col min="2048" max="2048" width="17.85546875" style="81" customWidth="1"/>
    <col min="2049" max="2049" width="10.28515625" style="81" customWidth="1"/>
    <col min="2050" max="2050" width="25.7109375" style="81" customWidth="1"/>
    <col min="2051" max="2051" width="17.7109375" style="81" customWidth="1"/>
    <col min="2052" max="2052" width="13.85546875" style="81" customWidth="1"/>
    <col min="2053" max="2053" width="16.85546875" style="81" customWidth="1"/>
    <col min="2054" max="2303" width="9.140625" style="81" customWidth="1"/>
    <col min="2304" max="2304" width="17.85546875" style="81" customWidth="1"/>
    <col min="2305" max="2305" width="10.28515625" style="81" customWidth="1"/>
    <col min="2306" max="2306" width="25.7109375" style="81" customWidth="1"/>
    <col min="2307" max="2307" width="17.7109375" style="81" customWidth="1"/>
    <col min="2308" max="2308" width="13.85546875" style="81" customWidth="1"/>
    <col min="2309" max="2309" width="16.85546875" style="81" customWidth="1"/>
    <col min="2310" max="2559" width="9.140625" style="81" customWidth="1"/>
    <col min="2560" max="2560" width="17.85546875" style="81" customWidth="1"/>
    <col min="2561" max="2561" width="10.28515625" style="81" customWidth="1"/>
    <col min="2562" max="2562" width="25.7109375" style="81" customWidth="1"/>
    <col min="2563" max="2563" width="17.7109375" style="81" customWidth="1"/>
    <col min="2564" max="2564" width="13.85546875" style="81" customWidth="1"/>
    <col min="2565" max="2565" width="16.85546875" style="81" customWidth="1"/>
    <col min="2566" max="2815" width="9.140625" style="81" customWidth="1"/>
    <col min="2816" max="2816" width="17.85546875" style="81" customWidth="1"/>
    <col min="2817" max="2817" width="10.28515625" style="81" customWidth="1"/>
    <col min="2818" max="2818" width="25.7109375" style="81" customWidth="1"/>
    <col min="2819" max="2819" width="17.7109375" style="81" customWidth="1"/>
    <col min="2820" max="2820" width="13.85546875" style="81" customWidth="1"/>
    <col min="2821" max="2821" width="16.85546875" style="81" customWidth="1"/>
    <col min="2822" max="3071" width="9.140625" style="81" customWidth="1"/>
    <col min="3072" max="3072" width="17.85546875" style="81" customWidth="1"/>
    <col min="3073" max="3073" width="10.28515625" style="81" customWidth="1"/>
    <col min="3074" max="3074" width="25.7109375" style="81" customWidth="1"/>
    <col min="3075" max="3075" width="17.7109375" style="81" customWidth="1"/>
    <col min="3076" max="3076" width="13.85546875" style="81" customWidth="1"/>
    <col min="3077" max="3077" width="16.85546875" style="81" customWidth="1"/>
    <col min="3078" max="3327" width="9.140625" style="81" customWidth="1"/>
    <col min="3328" max="3328" width="17.85546875" style="81" customWidth="1"/>
    <col min="3329" max="3329" width="10.28515625" style="81" customWidth="1"/>
    <col min="3330" max="3330" width="25.7109375" style="81" customWidth="1"/>
    <col min="3331" max="3331" width="17.7109375" style="81" customWidth="1"/>
    <col min="3332" max="3332" width="13.85546875" style="81" customWidth="1"/>
    <col min="3333" max="3333" width="16.85546875" style="81" customWidth="1"/>
    <col min="3334" max="3583" width="9.140625" style="81" customWidth="1"/>
    <col min="3584" max="3584" width="17.85546875" style="81" customWidth="1"/>
    <col min="3585" max="3585" width="10.28515625" style="81" customWidth="1"/>
    <col min="3586" max="3586" width="25.7109375" style="81" customWidth="1"/>
    <col min="3587" max="3587" width="17.7109375" style="81" customWidth="1"/>
    <col min="3588" max="3588" width="13.85546875" style="81" customWidth="1"/>
    <col min="3589" max="3589" width="16.85546875" style="81" customWidth="1"/>
    <col min="3590" max="3839" width="9.140625" style="81" customWidth="1"/>
    <col min="3840" max="3840" width="17.85546875" style="81" customWidth="1"/>
    <col min="3841" max="3841" width="10.28515625" style="81" customWidth="1"/>
    <col min="3842" max="3842" width="25.7109375" style="81" customWidth="1"/>
    <col min="3843" max="3843" width="17.7109375" style="81" customWidth="1"/>
    <col min="3844" max="3844" width="13.85546875" style="81" customWidth="1"/>
    <col min="3845" max="3845" width="16.85546875" style="81" customWidth="1"/>
    <col min="3846" max="4095" width="9.140625" style="81" customWidth="1"/>
    <col min="4096" max="4096" width="17.85546875" style="81" customWidth="1"/>
    <col min="4097" max="4097" width="10.28515625" style="81" customWidth="1"/>
    <col min="4098" max="4098" width="25.7109375" style="81" customWidth="1"/>
    <col min="4099" max="4099" width="17.7109375" style="81" customWidth="1"/>
    <col min="4100" max="4100" width="13.85546875" style="81" customWidth="1"/>
    <col min="4101" max="4101" width="16.85546875" style="81" customWidth="1"/>
    <col min="4102" max="4351" width="9.140625" style="81" customWidth="1"/>
    <col min="4352" max="4352" width="17.85546875" style="81" customWidth="1"/>
    <col min="4353" max="4353" width="10.28515625" style="81" customWidth="1"/>
    <col min="4354" max="4354" width="25.7109375" style="81" customWidth="1"/>
    <col min="4355" max="4355" width="17.7109375" style="81" customWidth="1"/>
    <col min="4356" max="4356" width="13.85546875" style="81" customWidth="1"/>
    <col min="4357" max="4357" width="16.85546875" style="81" customWidth="1"/>
    <col min="4358" max="4607" width="9.140625" style="81" customWidth="1"/>
    <col min="4608" max="4608" width="17.85546875" style="81" customWidth="1"/>
    <col min="4609" max="4609" width="10.28515625" style="81" customWidth="1"/>
    <col min="4610" max="4610" width="25.7109375" style="81" customWidth="1"/>
    <col min="4611" max="4611" width="17.7109375" style="81" customWidth="1"/>
    <col min="4612" max="4612" width="13.85546875" style="81" customWidth="1"/>
    <col min="4613" max="4613" width="16.85546875" style="81" customWidth="1"/>
    <col min="4614" max="4863" width="9.140625" style="81" customWidth="1"/>
    <col min="4864" max="4864" width="17.85546875" style="81" customWidth="1"/>
    <col min="4865" max="4865" width="10.28515625" style="81" customWidth="1"/>
    <col min="4866" max="4866" width="25.7109375" style="81" customWidth="1"/>
    <col min="4867" max="4867" width="17.7109375" style="81" customWidth="1"/>
    <col min="4868" max="4868" width="13.85546875" style="81" customWidth="1"/>
    <col min="4869" max="4869" width="16.85546875" style="81" customWidth="1"/>
    <col min="4870" max="5119" width="9.140625" style="81" customWidth="1"/>
    <col min="5120" max="5120" width="17.85546875" style="81" customWidth="1"/>
    <col min="5121" max="5121" width="10.28515625" style="81" customWidth="1"/>
    <col min="5122" max="5122" width="25.7109375" style="81" customWidth="1"/>
    <col min="5123" max="5123" width="17.7109375" style="81" customWidth="1"/>
    <col min="5124" max="5124" width="13.85546875" style="81" customWidth="1"/>
    <col min="5125" max="5125" width="16.85546875" style="81" customWidth="1"/>
    <col min="5126" max="5375" width="9.140625" style="81" customWidth="1"/>
    <col min="5376" max="5376" width="17.85546875" style="81" customWidth="1"/>
    <col min="5377" max="5377" width="10.28515625" style="81" customWidth="1"/>
    <col min="5378" max="5378" width="25.7109375" style="81" customWidth="1"/>
    <col min="5379" max="5379" width="17.7109375" style="81" customWidth="1"/>
    <col min="5380" max="5380" width="13.85546875" style="81" customWidth="1"/>
    <col min="5381" max="5381" width="16.85546875" style="81" customWidth="1"/>
    <col min="5382" max="5631" width="9.140625" style="81" customWidth="1"/>
    <col min="5632" max="5632" width="17.85546875" style="81" customWidth="1"/>
    <col min="5633" max="5633" width="10.28515625" style="81" customWidth="1"/>
    <col min="5634" max="5634" width="25.7109375" style="81" customWidth="1"/>
    <col min="5635" max="5635" width="17.7109375" style="81" customWidth="1"/>
    <col min="5636" max="5636" width="13.85546875" style="81" customWidth="1"/>
    <col min="5637" max="5637" width="16.85546875" style="81" customWidth="1"/>
    <col min="5638" max="5887" width="9.140625" style="81" customWidth="1"/>
    <col min="5888" max="5888" width="17.85546875" style="81" customWidth="1"/>
    <col min="5889" max="5889" width="10.28515625" style="81" customWidth="1"/>
    <col min="5890" max="5890" width="25.7109375" style="81" customWidth="1"/>
    <col min="5891" max="5891" width="17.7109375" style="81" customWidth="1"/>
    <col min="5892" max="5892" width="13.85546875" style="81" customWidth="1"/>
    <col min="5893" max="5893" width="16.85546875" style="81" customWidth="1"/>
    <col min="5894" max="6143" width="9.140625" style="81" customWidth="1"/>
    <col min="6144" max="6144" width="17.85546875" style="81" customWidth="1"/>
    <col min="6145" max="6145" width="10.28515625" style="81" customWidth="1"/>
    <col min="6146" max="6146" width="25.7109375" style="81" customWidth="1"/>
    <col min="6147" max="6147" width="17.7109375" style="81" customWidth="1"/>
    <col min="6148" max="6148" width="13.85546875" style="81" customWidth="1"/>
    <col min="6149" max="6149" width="16.85546875" style="81" customWidth="1"/>
    <col min="6150" max="6399" width="9.140625" style="81" customWidth="1"/>
    <col min="6400" max="6400" width="17.85546875" style="81" customWidth="1"/>
    <col min="6401" max="6401" width="10.28515625" style="81" customWidth="1"/>
    <col min="6402" max="6402" width="25.7109375" style="81" customWidth="1"/>
    <col min="6403" max="6403" width="17.7109375" style="81" customWidth="1"/>
    <col min="6404" max="6404" width="13.85546875" style="81" customWidth="1"/>
    <col min="6405" max="6405" width="16.85546875" style="81" customWidth="1"/>
    <col min="6406" max="6655" width="9.140625" style="81" customWidth="1"/>
    <col min="6656" max="6656" width="17.85546875" style="81" customWidth="1"/>
    <col min="6657" max="6657" width="10.28515625" style="81" customWidth="1"/>
    <col min="6658" max="6658" width="25.7109375" style="81" customWidth="1"/>
    <col min="6659" max="6659" width="17.7109375" style="81" customWidth="1"/>
    <col min="6660" max="6660" width="13.85546875" style="81" customWidth="1"/>
    <col min="6661" max="6661" width="16.85546875" style="81" customWidth="1"/>
    <col min="6662" max="6911" width="9.140625" style="81" customWidth="1"/>
    <col min="6912" max="6912" width="17.85546875" style="81" customWidth="1"/>
    <col min="6913" max="6913" width="10.28515625" style="81" customWidth="1"/>
    <col min="6914" max="6914" width="25.7109375" style="81" customWidth="1"/>
    <col min="6915" max="6915" width="17.7109375" style="81" customWidth="1"/>
    <col min="6916" max="6916" width="13.85546875" style="81" customWidth="1"/>
    <col min="6917" max="6917" width="16.85546875" style="81" customWidth="1"/>
    <col min="6918" max="7167" width="9.140625" style="81" customWidth="1"/>
    <col min="7168" max="7168" width="17.85546875" style="81" customWidth="1"/>
    <col min="7169" max="7169" width="10.28515625" style="81" customWidth="1"/>
    <col min="7170" max="7170" width="25.7109375" style="81" customWidth="1"/>
    <col min="7171" max="7171" width="17.7109375" style="81" customWidth="1"/>
    <col min="7172" max="7172" width="13.85546875" style="81" customWidth="1"/>
    <col min="7173" max="7173" width="16.85546875" style="81" customWidth="1"/>
    <col min="7174" max="7423" width="9.140625" style="81" customWidth="1"/>
    <col min="7424" max="7424" width="17.85546875" style="81" customWidth="1"/>
    <col min="7425" max="7425" width="10.28515625" style="81" customWidth="1"/>
    <col min="7426" max="7426" width="25.7109375" style="81" customWidth="1"/>
    <col min="7427" max="7427" width="17.7109375" style="81" customWidth="1"/>
    <col min="7428" max="7428" width="13.85546875" style="81" customWidth="1"/>
    <col min="7429" max="7429" width="16.85546875" style="81" customWidth="1"/>
    <col min="7430" max="7679" width="9.140625" style="81" customWidth="1"/>
    <col min="7680" max="7680" width="17.85546875" style="81" customWidth="1"/>
    <col min="7681" max="7681" width="10.28515625" style="81" customWidth="1"/>
    <col min="7682" max="7682" width="25.7109375" style="81" customWidth="1"/>
    <col min="7683" max="7683" width="17.7109375" style="81" customWidth="1"/>
    <col min="7684" max="7684" width="13.85546875" style="81" customWidth="1"/>
    <col min="7685" max="7685" width="16.85546875" style="81" customWidth="1"/>
    <col min="7686" max="7935" width="9.140625" style="81" customWidth="1"/>
    <col min="7936" max="7936" width="17.85546875" style="81" customWidth="1"/>
    <col min="7937" max="7937" width="10.28515625" style="81" customWidth="1"/>
    <col min="7938" max="7938" width="25.7109375" style="81" customWidth="1"/>
    <col min="7939" max="7939" width="17.7109375" style="81" customWidth="1"/>
    <col min="7940" max="7940" width="13.85546875" style="81" customWidth="1"/>
    <col min="7941" max="7941" width="16.85546875" style="81" customWidth="1"/>
    <col min="7942" max="8191" width="9.140625" style="81" customWidth="1"/>
    <col min="8192" max="8192" width="17.85546875" style="81" customWidth="1"/>
    <col min="8193" max="8193" width="10.28515625" style="81" customWidth="1"/>
    <col min="8194" max="8194" width="25.7109375" style="81" customWidth="1"/>
    <col min="8195" max="8195" width="17.7109375" style="81" customWidth="1"/>
    <col min="8196" max="8196" width="13.85546875" style="81" customWidth="1"/>
    <col min="8197" max="8197" width="16.85546875" style="81" customWidth="1"/>
    <col min="8198" max="8447" width="9.140625" style="81" customWidth="1"/>
    <col min="8448" max="8448" width="17.85546875" style="81" customWidth="1"/>
    <col min="8449" max="8449" width="10.28515625" style="81" customWidth="1"/>
    <col min="8450" max="8450" width="25.7109375" style="81" customWidth="1"/>
    <col min="8451" max="8451" width="17.7109375" style="81" customWidth="1"/>
    <col min="8452" max="8452" width="13.85546875" style="81" customWidth="1"/>
    <col min="8453" max="8453" width="16.85546875" style="81" customWidth="1"/>
    <col min="8454" max="8703" width="9.140625" style="81" customWidth="1"/>
    <col min="8704" max="8704" width="17.85546875" style="81" customWidth="1"/>
    <col min="8705" max="8705" width="10.28515625" style="81" customWidth="1"/>
    <col min="8706" max="8706" width="25.7109375" style="81" customWidth="1"/>
    <col min="8707" max="8707" width="17.7109375" style="81" customWidth="1"/>
    <col min="8708" max="8708" width="13.85546875" style="81" customWidth="1"/>
    <col min="8709" max="8709" width="16.85546875" style="81" customWidth="1"/>
    <col min="8710" max="8959" width="9.140625" style="81" customWidth="1"/>
    <col min="8960" max="8960" width="17.85546875" style="81" customWidth="1"/>
    <col min="8961" max="8961" width="10.28515625" style="81" customWidth="1"/>
    <col min="8962" max="8962" width="25.7109375" style="81" customWidth="1"/>
    <col min="8963" max="8963" width="17.7109375" style="81" customWidth="1"/>
    <col min="8964" max="8964" width="13.85546875" style="81" customWidth="1"/>
    <col min="8965" max="8965" width="16.85546875" style="81" customWidth="1"/>
    <col min="8966" max="9215" width="9.140625" style="81" customWidth="1"/>
    <col min="9216" max="9216" width="17.85546875" style="81" customWidth="1"/>
    <col min="9217" max="9217" width="10.28515625" style="81" customWidth="1"/>
    <col min="9218" max="9218" width="25.7109375" style="81" customWidth="1"/>
    <col min="9219" max="9219" width="17.7109375" style="81" customWidth="1"/>
    <col min="9220" max="9220" width="13.85546875" style="81" customWidth="1"/>
    <col min="9221" max="9221" width="16.85546875" style="81" customWidth="1"/>
    <col min="9222" max="9471" width="9.140625" style="81" customWidth="1"/>
    <col min="9472" max="9472" width="17.85546875" style="81" customWidth="1"/>
    <col min="9473" max="9473" width="10.28515625" style="81" customWidth="1"/>
    <col min="9474" max="9474" width="25.7109375" style="81" customWidth="1"/>
    <col min="9475" max="9475" width="17.7109375" style="81" customWidth="1"/>
    <col min="9476" max="9476" width="13.85546875" style="81" customWidth="1"/>
    <col min="9477" max="9477" width="16.85546875" style="81" customWidth="1"/>
    <col min="9478" max="9727" width="9.140625" style="81" customWidth="1"/>
    <col min="9728" max="9728" width="17.85546875" style="81" customWidth="1"/>
    <col min="9729" max="9729" width="10.28515625" style="81" customWidth="1"/>
    <col min="9730" max="9730" width="25.7109375" style="81" customWidth="1"/>
    <col min="9731" max="9731" width="17.7109375" style="81" customWidth="1"/>
    <col min="9732" max="9732" width="13.85546875" style="81" customWidth="1"/>
    <col min="9733" max="9733" width="16.85546875" style="81" customWidth="1"/>
    <col min="9734" max="9983" width="9.140625" style="81" customWidth="1"/>
    <col min="9984" max="9984" width="17.85546875" style="81" customWidth="1"/>
    <col min="9985" max="9985" width="10.28515625" style="81" customWidth="1"/>
    <col min="9986" max="9986" width="25.7109375" style="81" customWidth="1"/>
    <col min="9987" max="9987" width="17.7109375" style="81" customWidth="1"/>
    <col min="9988" max="9988" width="13.85546875" style="81" customWidth="1"/>
    <col min="9989" max="9989" width="16.85546875" style="81" customWidth="1"/>
    <col min="9990" max="10239" width="9.140625" style="81" customWidth="1"/>
    <col min="10240" max="10240" width="17.85546875" style="81" customWidth="1"/>
    <col min="10241" max="10241" width="10.28515625" style="81" customWidth="1"/>
    <col min="10242" max="10242" width="25.7109375" style="81" customWidth="1"/>
    <col min="10243" max="10243" width="17.7109375" style="81" customWidth="1"/>
    <col min="10244" max="10244" width="13.85546875" style="81" customWidth="1"/>
    <col min="10245" max="10245" width="16.85546875" style="81" customWidth="1"/>
    <col min="10246" max="10495" width="9.140625" style="81" customWidth="1"/>
    <col min="10496" max="10496" width="17.85546875" style="81" customWidth="1"/>
    <col min="10497" max="10497" width="10.28515625" style="81" customWidth="1"/>
    <col min="10498" max="10498" width="25.7109375" style="81" customWidth="1"/>
    <col min="10499" max="10499" width="17.7109375" style="81" customWidth="1"/>
    <col min="10500" max="10500" width="13.85546875" style="81" customWidth="1"/>
    <col min="10501" max="10501" width="16.85546875" style="81" customWidth="1"/>
    <col min="10502" max="10751" width="9.140625" style="81" customWidth="1"/>
    <col min="10752" max="10752" width="17.85546875" style="81" customWidth="1"/>
    <col min="10753" max="10753" width="10.28515625" style="81" customWidth="1"/>
    <col min="10754" max="10754" width="25.7109375" style="81" customWidth="1"/>
    <col min="10755" max="10755" width="17.7109375" style="81" customWidth="1"/>
    <col min="10756" max="10756" width="13.85546875" style="81" customWidth="1"/>
    <col min="10757" max="10757" width="16.85546875" style="81" customWidth="1"/>
    <col min="10758" max="11007" width="9.140625" style="81" customWidth="1"/>
    <col min="11008" max="11008" width="17.85546875" style="81" customWidth="1"/>
    <col min="11009" max="11009" width="10.28515625" style="81" customWidth="1"/>
    <col min="11010" max="11010" width="25.7109375" style="81" customWidth="1"/>
    <col min="11011" max="11011" width="17.7109375" style="81" customWidth="1"/>
    <col min="11012" max="11012" width="13.85546875" style="81" customWidth="1"/>
    <col min="11013" max="11013" width="16.85546875" style="81" customWidth="1"/>
    <col min="11014" max="11263" width="9.140625" style="81" customWidth="1"/>
    <col min="11264" max="11264" width="17.85546875" style="81" customWidth="1"/>
    <col min="11265" max="11265" width="10.28515625" style="81" customWidth="1"/>
    <col min="11266" max="11266" width="25.7109375" style="81" customWidth="1"/>
    <col min="11267" max="11267" width="17.7109375" style="81" customWidth="1"/>
    <col min="11268" max="11268" width="13.85546875" style="81" customWidth="1"/>
    <col min="11269" max="11269" width="16.85546875" style="81" customWidth="1"/>
    <col min="11270" max="11519" width="9.140625" style="81" customWidth="1"/>
    <col min="11520" max="11520" width="17.85546875" style="81" customWidth="1"/>
    <col min="11521" max="11521" width="10.28515625" style="81" customWidth="1"/>
    <col min="11522" max="11522" width="25.7109375" style="81" customWidth="1"/>
    <col min="11523" max="11523" width="17.7109375" style="81" customWidth="1"/>
    <col min="11524" max="11524" width="13.85546875" style="81" customWidth="1"/>
    <col min="11525" max="11525" width="16.85546875" style="81" customWidth="1"/>
    <col min="11526" max="11775" width="9.140625" style="81" customWidth="1"/>
    <col min="11776" max="11776" width="17.85546875" style="81" customWidth="1"/>
    <col min="11777" max="11777" width="10.28515625" style="81" customWidth="1"/>
    <col min="11778" max="11778" width="25.7109375" style="81" customWidth="1"/>
    <col min="11779" max="11779" width="17.7109375" style="81" customWidth="1"/>
    <col min="11780" max="11780" width="13.85546875" style="81" customWidth="1"/>
    <col min="11781" max="11781" width="16.85546875" style="81" customWidth="1"/>
    <col min="11782" max="12031" width="9.140625" style="81" customWidth="1"/>
    <col min="12032" max="12032" width="17.85546875" style="81" customWidth="1"/>
    <col min="12033" max="12033" width="10.28515625" style="81" customWidth="1"/>
    <col min="12034" max="12034" width="25.7109375" style="81" customWidth="1"/>
    <col min="12035" max="12035" width="17.7109375" style="81" customWidth="1"/>
    <col min="12036" max="12036" width="13.85546875" style="81" customWidth="1"/>
    <col min="12037" max="12037" width="16.85546875" style="81" customWidth="1"/>
    <col min="12038" max="12287" width="9.140625" style="81" customWidth="1"/>
    <col min="12288" max="12288" width="17.85546875" style="81" customWidth="1"/>
    <col min="12289" max="12289" width="10.28515625" style="81" customWidth="1"/>
    <col min="12290" max="12290" width="25.7109375" style="81" customWidth="1"/>
    <col min="12291" max="12291" width="17.7109375" style="81" customWidth="1"/>
    <col min="12292" max="12292" width="13.85546875" style="81" customWidth="1"/>
    <col min="12293" max="12293" width="16.85546875" style="81" customWidth="1"/>
    <col min="12294" max="12543" width="9.140625" style="81" customWidth="1"/>
    <col min="12544" max="12544" width="17.85546875" style="81" customWidth="1"/>
    <col min="12545" max="12545" width="10.28515625" style="81" customWidth="1"/>
    <col min="12546" max="12546" width="25.7109375" style="81" customWidth="1"/>
    <col min="12547" max="12547" width="17.7109375" style="81" customWidth="1"/>
    <col min="12548" max="12548" width="13.85546875" style="81" customWidth="1"/>
    <col min="12549" max="12549" width="16.85546875" style="81" customWidth="1"/>
    <col min="12550" max="12799" width="9.140625" style="81" customWidth="1"/>
    <col min="12800" max="12800" width="17.85546875" style="81" customWidth="1"/>
    <col min="12801" max="12801" width="10.28515625" style="81" customWidth="1"/>
    <col min="12802" max="12802" width="25.7109375" style="81" customWidth="1"/>
    <col min="12803" max="12803" width="17.7109375" style="81" customWidth="1"/>
    <col min="12804" max="12804" width="13.85546875" style="81" customWidth="1"/>
    <col min="12805" max="12805" width="16.85546875" style="81" customWidth="1"/>
    <col min="12806" max="13055" width="9.140625" style="81" customWidth="1"/>
    <col min="13056" max="13056" width="17.85546875" style="81" customWidth="1"/>
    <col min="13057" max="13057" width="10.28515625" style="81" customWidth="1"/>
    <col min="13058" max="13058" width="25.7109375" style="81" customWidth="1"/>
    <col min="13059" max="13059" width="17.7109375" style="81" customWidth="1"/>
    <col min="13060" max="13060" width="13.85546875" style="81" customWidth="1"/>
    <col min="13061" max="13061" width="16.85546875" style="81" customWidth="1"/>
    <col min="13062" max="13311" width="9.140625" style="81" customWidth="1"/>
    <col min="13312" max="13312" width="17.85546875" style="81" customWidth="1"/>
    <col min="13313" max="13313" width="10.28515625" style="81" customWidth="1"/>
    <col min="13314" max="13314" width="25.7109375" style="81" customWidth="1"/>
    <col min="13315" max="13315" width="17.7109375" style="81" customWidth="1"/>
    <col min="13316" max="13316" width="13.85546875" style="81" customWidth="1"/>
    <col min="13317" max="13317" width="16.85546875" style="81" customWidth="1"/>
    <col min="13318" max="13567" width="9.140625" style="81" customWidth="1"/>
    <col min="13568" max="13568" width="17.85546875" style="81" customWidth="1"/>
    <col min="13569" max="13569" width="10.28515625" style="81" customWidth="1"/>
    <col min="13570" max="13570" width="25.7109375" style="81" customWidth="1"/>
    <col min="13571" max="13571" width="17.7109375" style="81" customWidth="1"/>
    <col min="13572" max="13572" width="13.85546875" style="81" customWidth="1"/>
    <col min="13573" max="13573" width="16.85546875" style="81" customWidth="1"/>
    <col min="13574" max="13823" width="9.140625" style="81" customWidth="1"/>
    <col min="13824" max="13824" width="17.85546875" style="81" customWidth="1"/>
    <col min="13825" max="13825" width="10.28515625" style="81" customWidth="1"/>
    <col min="13826" max="13826" width="25.7109375" style="81" customWidth="1"/>
    <col min="13827" max="13827" width="17.7109375" style="81" customWidth="1"/>
    <col min="13828" max="13828" width="13.85546875" style="81" customWidth="1"/>
    <col min="13829" max="13829" width="16.85546875" style="81" customWidth="1"/>
    <col min="13830" max="14079" width="9.140625" style="81" customWidth="1"/>
    <col min="14080" max="14080" width="17.85546875" style="81" customWidth="1"/>
    <col min="14081" max="14081" width="10.28515625" style="81" customWidth="1"/>
    <col min="14082" max="14082" width="25.7109375" style="81" customWidth="1"/>
    <col min="14083" max="14083" width="17.7109375" style="81" customWidth="1"/>
    <col min="14084" max="14084" width="13.85546875" style="81" customWidth="1"/>
    <col min="14085" max="14085" width="16.85546875" style="81" customWidth="1"/>
    <col min="14086" max="14335" width="9.140625" style="81" customWidth="1"/>
    <col min="14336" max="14336" width="17.85546875" style="81" customWidth="1"/>
    <col min="14337" max="14337" width="10.28515625" style="81" customWidth="1"/>
    <col min="14338" max="14338" width="25.7109375" style="81" customWidth="1"/>
    <col min="14339" max="14339" width="17.7109375" style="81" customWidth="1"/>
    <col min="14340" max="14340" width="13.85546875" style="81" customWidth="1"/>
    <col min="14341" max="14341" width="16.85546875" style="81" customWidth="1"/>
    <col min="14342" max="14591" width="9.140625" style="81" customWidth="1"/>
    <col min="14592" max="14592" width="17.85546875" style="81" customWidth="1"/>
    <col min="14593" max="14593" width="10.28515625" style="81" customWidth="1"/>
    <col min="14594" max="14594" width="25.7109375" style="81" customWidth="1"/>
    <col min="14595" max="14595" width="17.7109375" style="81" customWidth="1"/>
    <col min="14596" max="14596" width="13.85546875" style="81" customWidth="1"/>
    <col min="14597" max="14597" width="16.85546875" style="81" customWidth="1"/>
    <col min="14598" max="14847" width="9.140625" style="81" customWidth="1"/>
    <col min="14848" max="14848" width="17.85546875" style="81" customWidth="1"/>
    <col min="14849" max="14849" width="10.28515625" style="81" customWidth="1"/>
    <col min="14850" max="14850" width="25.7109375" style="81" customWidth="1"/>
    <col min="14851" max="14851" width="17.7109375" style="81" customWidth="1"/>
    <col min="14852" max="14852" width="13.85546875" style="81" customWidth="1"/>
    <col min="14853" max="14853" width="16.85546875" style="81" customWidth="1"/>
    <col min="14854" max="15103" width="9.140625" style="81" customWidth="1"/>
    <col min="15104" max="15104" width="17.85546875" style="81" customWidth="1"/>
    <col min="15105" max="15105" width="10.28515625" style="81" customWidth="1"/>
    <col min="15106" max="15106" width="25.7109375" style="81" customWidth="1"/>
    <col min="15107" max="15107" width="17.7109375" style="81" customWidth="1"/>
    <col min="15108" max="15108" width="13.85546875" style="81" customWidth="1"/>
    <col min="15109" max="15109" width="16.85546875" style="81" customWidth="1"/>
    <col min="15110" max="15359" width="9.140625" style="81" customWidth="1"/>
    <col min="15360" max="15360" width="17.85546875" style="81" customWidth="1"/>
    <col min="15361" max="15361" width="10.28515625" style="81" customWidth="1"/>
    <col min="15362" max="15362" width="25.7109375" style="81" customWidth="1"/>
    <col min="15363" max="15363" width="17.7109375" style="81" customWidth="1"/>
    <col min="15364" max="15364" width="13.85546875" style="81" customWidth="1"/>
    <col min="15365" max="15365" width="16.85546875" style="81" customWidth="1"/>
    <col min="15366" max="15615" width="9.140625" style="81" customWidth="1"/>
    <col min="15616" max="15616" width="17.85546875" style="81" customWidth="1"/>
    <col min="15617" max="15617" width="10.28515625" style="81" customWidth="1"/>
    <col min="15618" max="15618" width="25.7109375" style="81" customWidth="1"/>
    <col min="15619" max="15619" width="17.7109375" style="81" customWidth="1"/>
    <col min="15620" max="15620" width="13.85546875" style="81" customWidth="1"/>
    <col min="15621" max="15621" width="16.85546875" style="81" customWidth="1"/>
    <col min="15622" max="15871" width="9.140625" style="81" customWidth="1"/>
    <col min="15872" max="15872" width="17.85546875" style="81" customWidth="1"/>
    <col min="15873" max="15873" width="10.28515625" style="81" customWidth="1"/>
    <col min="15874" max="15874" width="25.7109375" style="81" customWidth="1"/>
    <col min="15875" max="15875" width="17.7109375" style="81" customWidth="1"/>
    <col min="15876" max="15876" width="13.85546875" style="81" customWidth="1"/>
    <col min="15877" max="15877" width="16.85546875" style="81" customWidth="1"/>
    <col min="15878" max="16127" width="9.140625" style="81" customWidth="1"/>
    <col min="16128" max="16128" width="17.85546875" style="81" customWidth="1"/>
    <col min="16129" max="16129" width="10.28515625" style="81" customWidth="1"/>
    <col min="16130" max="16130" width="25.7109375" style="81" customWidth="1"/>
    <col min="16131" max="16131" width="17.7109375" style="81" customWidth="1"/>
    <col min="16132" max="16132" width="13.85546875" style="81" customWidth="1"/>
    <col min="16133" max="16133" width="16.85546875" style="81" customWidth="1"/>
    <col min="16134" max="16384" width="9.140625" style="81" customWidth="1"/>
  </cols>
  <sheetData>
    <row r="1" spans="1:6" ht="18.75" x14ac:dyDescent="0.3">
      <c r="A1" s="83" t="s">
        <v>568</v>
      </c>
      <c r="B1" s="84"/>
    </row>
    <row r="2" spans="1:6" x14ac:dyDescent="0.25">
      <c r="A2" s="85" t="s">
        <v>152</v>
      </c>
      <c r="B2" s="85" t="s">
        <v>153</v>
      </c>
      <c r="C2" s="86" t="s">
        <v>569</v>
      </c>
      <c r="D2" s="86" t="s">
        <v>154</v>
      </c>
      <c r="E2" s="86" t="s">
        <v>570</v>
      </c>
    </row>
    <row r="3" spans="1:6" ht="10.5" customHeight="1" x14ac:dyDescent="0.25">
      <c r="B3" s="87"/>
    </row>
    <row r="4" spans="1:6" x14ac:dyDescent="0.25">
      <c r="A4" s="81">
        <v>1250</v>
      </c>
      <c r="B4" s="90" t="str">
        <f>VLOOKUP(A4,Kontoplan!A:B,2,FALSE)</f>
        <v>Inventar og maskiner</v>
      </c>
      <c r="C4" s="82">
        <v>339889.63</v>
      </c>
      <c r="D4" s="82">
        <f t="shared" ref="D4:D67" si="0">E4-C4</f>
        <v>0</v>
      </c>
      <c r="E4" s="82">
        <v>339889.63</v>
      </c>
    </row>
    <row r="5" spans="1:6" x14ac:dyDescent="0.25">
      <c r="A5" s="81">
        <v>12500</v>
      </c>
      <c r="B5" s="90" t="str">
        <f>VLOOKUP(A5,Kontoplan!A:B,2,FALSE)</f>
        <v>Avskrivning inventar u/ momsfradrag</v>
      </c>
      <c r="C5" s="82">
        <v>-245298.23</v>
      </c>
      <c r="D5" s="82">
        <f t="shared" si="0"/>
        <v>-28199.999999999971</v>
      </c>
      <c r="E5" s="82">
        <v>-273498.23</v>
      </c>
    </row>
    <row r="6" spans="1:6" x14ac:dyDescent="0.25">
      <c r="A6" s="81">
        <v>1510</v>
      </c>
      <c r="B6" s="90" t="str">
        <f>VLOOKUP(A6,Kontoplan!A:B,2,FALSE)</f>
        <v>Kundefordringer</v>
      </c>
      <c r="C6" s="82">
        <v>1376206.9</v>
      </c>
      <c r="D6" s="82">
        <f t="shared" si="0"/>
        <v>-13188.139999999898</v>
      </c>
      <c r="E6" s="82">
        <v>1363018.76</v>
      </c>
    </row>
    <row r="7" spans="1:6" x14ac:dyDescent="0.25">
      <c r="A7" s="81">
        <v>1559</v>
      </c>
      <c r="B7" s="90" t="str">
        <f>VLOOKUP(A7,Kontoplan!A:B,2,FALSE)</f>
        <v>Diverse mellomregning</v>
      </c>
      <c r="C7" s="82">
        <v>-1626.46</v>
      </c>
      <c r="D7" s="82">
        <f t="shared" si="0"/>
        <v>1626.46</v>
      </c>
      <c r="E7" s="82">
        <v>0</v>
      </c>
    </row>
    <row r="8" spans="1:6" x14ac:dyDescent="0.25">
      <c r="A8" s="277">
        <v>1561</v>
      </c>
      <c r="B8" s="278" t="str">
        <f>VLOOKUP(A8,Kontoplan!A:B,2,FALSE)</f>
        <v>Fond for lokal aktivitet - Frie midler</v>
      </c>
      <c r="C8" s="279">
        <v>-699184</v>
      </c>
      <c r="D8" s="279">
        <f t="shared" si="0"/>
        <v>-354000</v>
      </c>
      <c r="E8" s="279">
        <v>-1053184</v>
      </c>
      <c r="F8" s="280" t="s">
        <v>2396</v>
      </c>
    </row>
    <row r="9" spans="1:6" x14ac:dyDescent="0.25">
      <c r="A9" s="81">
        <v>1570</v>
      </c>
      <c r="B9" s="90" t="str">
        <f>VLOOKUP(A9,Kontoplan!A:B,2,FALSE)</f>
        <v>Andre kortsiktige fordringer</v>
      </c>
      <c r="C9" s="82">
        <v>0</v>
      </c>
      <c r="D9" s="82">
        <f t="shared" si="0"/>
        <v>655</v>
      </c>
      <c r="E9" s="82">
        <v>655</v>
      </c>
    </row>
    <row r="10" spans="1:6" x14ac:dyDescent="0.25">
      <c r="A10" s="81">
        <v>1580</v>
      </c>
      <c r="B10" s="90" t="str">
        <f>VLOOKUP(A10,Kontoplan!A:B,2,FALSE)</f>
        <v>Delkredere</v>
      </c>
      <c r="C10" s="82">
        <v>-56225</v>
      </c>
      <c r="D10" s="82">
        <f t="shared" si="0"/>
        <v>0</v>
      </c>
      <c r="E10" s="82">
        <v>-56225</v>
      </c>
    </row>
    <row r="11" spans="1:6" x14ac:dyDescent="0.25">
      <c r="A11" s="81">
        <v>1701</v>
      </c>
      <c r="B11" s="90" t="str">
        <f>VLOOKUP(A11,Kontoplan!A:B,2,FALSE)</f>
        <v>Forskuddsbetalte kostnader</v>
      </c>
      <c r="C11" s="82">
        <v>4788</v>
      </c>
      <c r="D11" s="82">
        <f t="shared" si="0"/>
        <v>-120</v>
      </c>
      <c r="E11" s="82">
        <v>4668</v>
      </c>
    </row>
    <row r="12" spans="1:6" x14ac:dyDescent="0.25">
      <c r="A12" s="81">
        <v>1770</v>
      </c>
      <c r="B12" s="90" t="str">
        <f>VLOOKUP(A12,Kontoplan!A:B,2,FALSE)</f>
        <v>Påløpte inntekter</v>
      </c>
      <c r="C12" s="82">
        <v>221945.81</v>
      </c>
      <c r="D12" s="82">
        <f t="shared" si="0"/>
        <v>-216203.08</v>
      </c>
      <c r="E12" s="82">
        <v>5742.7300000000105</v>
      </c>
    </row>
    <row r="13" spans="1:6" x14ac:dyDescent="0.25">
      <c r="A13" s="81">
        <v>1920</v>
      </c>
      <c r="B13" s="90" t="str">
        <f>VLOOKUP(A13,Kontoplan!A:B,2,FALSE)</f>
        <v>2270.07.67667 Driftskonto</v>
      </c>
      <c r="C13" s="82">
        <v>11099737.970000001</v>
      </c>
      <c r="D13" s="82">
        <f t="shared" si="0"/>
        <v>-5376905.6699999999</v>
      </c>
      <c r="E13" s="82">
        <v>5722832.3000000007</v>
      </c>
    </row>
    <row r="14" spans="1:6" x14ac:dyDescent="0.25">
      <c r="A14" s="81">
        <v>1925</v>
      </c>
      <c r="B14" s="90" t="str">
        <f>VLOOKUP(A14,Kontoplan!A:B,2,FALSE)</f>
        <v>2270.09.35667 Nødhjelp</v>
      </c>
      <c r="C14" s="82">
        <v>243352.86</v>
      </c>
      <c r="D14" s="82">
        <f t="shared" si="0"/>
        <v>982</v>
      </c>
      <c r="E14" s="82">
        <v>244334.86</v>
      </c>
    </row>
    <row r="15" spans="1:6" x14ac:dyDescent="0.25">
      <c r="A15" s="81">
        <v>1926</v>
      </c>
      <c r="B15" s="90" t="str">
        <f>VLOOKUP(A15,Kontoplan!A:B,2,FALSE)</f>
        <v>2270.09.35632 Aktivitetsfond</v>
      </c>
      <c r="C15" s="82">
        <v>1448809.64</v>
      </c>
      <c r="D15" s="82">
        <f t="shared" si="0"/>
        <v>15886</v>
      </c>
      <c r="E15" s="82">
        <v>1464695.64</v>
      </c>
    </row>
    <row r="16" spans="1:6" x14ac:dyDescent="0.25">
      <c r="A16" s="81">
        <v>1927</v>
      </c>
      <c r="B16" s="90" t="str">
        <f>VLOOKUP(A16,Kontoplan!A:B,2,FALSE)</f>
        <v>2270.09.35640 Tomtebofond</v>
      </c>
      <c r="C16" s="82">
        <v>2250744.23</v>
      </c>
      <c r="D16" s="82">
        <f t="shared" si="0"/>
        <v>24678</v>
      </c>
      <c r="E16" s="82">
        <v>2275422.23</v>
      </c>
    </row>
    <row r="17" spans="1:5" x14ac:dyDescent="0.25">
      <c r="A17" s="81">
        <v>1928</v>
      </c>
      <c r="B17" s="90" t="str">
        <f>VLOOKUP(A17,Kontoplan!A:B,2,FALSE)</f>
        <v>2270.09.40431 Husleiefond</v>
      </c>
      <c r="C17" s="82">
        <v>328666.7</v>
      </c>
      <c r="D17" s="82">
        <f t="shared" si="0"/>
        <v>1327</v>
      </c>
      <c r="E17" s="82">
        <v>329993.7</v>
      </c>
    </row>
    <row r="18" spans="1:5" x14ac:dyDescent="0.25">
      <c r="A18" s="81">
        <v>1930</v>
      </c>
      <c r="B18" s="90" t="str">
        <f>VLOOKUP(A18,Kontoplan!A:B,2,FALSE)</f>
        <v>1506.50.86228 Ny driftskonto DnB</v>
      </c>
      <c r="C18" s="82">
        <v>0</v>
      </c>
      <c r="D18" s="82">
        <f t="shared" si="0"/>
        <v>8375755.6100000003</v>
      </c>
      <c r="E18" s="82">
        <v>8375755.6100000003</v>
      </c>
    </row>
    <row r="19" spans="1:5" x14ac:dyDescent="0.25">
      <c r="A19" s="81">
        <v>1931</v>
      </c>
      <c r="B19" s="90" t="str">
        <f>VLOOKUP(A19,Kontoplan!A:B,2,FALSE)</f>
        <v>2270.09.35659 Opplæringsfond hjelpekorps</v>
      </c>
      <c r="C19" s="82">
        <v>274980.94</v>
      </c>
      <c r="D19" s="82">
        <f t="shared" si="0"/>
        <v>1110</v>
      </c>
      <c r="E19" s="82">
        <v>276090.94</v>
      </c>
    </row>
    <row r="20" spans="1:5" x14ac:dyDescent="0.25">
      <c r="A20" s="81">
        <v>1932</v>
      </c>
      <c r="B20" s="90" t="str">
        <f>VLOOKUP(A20,Kontoplan!A:B,2,FALSE)</f>
        <v>2270.09.40539 Materiellfond hjelpekorps</v>
      </c>
      <c r="C20" s="82">
        <v>222889.99</v>
      </c>
      <c r="D20" s="82">
        <f t="shared" si="0"/>
        <v>898</v>
      </c>
      <c r="E20" s="82">
        <v>223787.99</v>
      </c>
    </row>
    <row r="21" spans="1:5" x14ac:dyDescent="0.25">
      <c r="A21" s="81">
        <v>1940</v>
      </c>
      <c r="B21" s="90" t="str">
        <f>VLOOKUP(A21,Kontoplan!A:B,2,FALSE)</f>
        <v>2333.52.10700 Jan Robert og Ole Steinars Minnefond</v>
      </c>
      <c r="C21" s="82">
        <v>1187524.74</v>
      </c>
      <c r="D21" s="82">
        <f t="shared" si="0"/>
        <v>12254.870000000112</v>
      </c>
      <c r="E21" s="82">
        <v>1199779.6100000001</v>
      </c>
    </row>
    <row r="22" spans="1:5" x14ac:dyDescent="0.25">
      <c r="A22" s="81">
        <v>20101</v>
      </c>
      <c r="B22" s="90" t="str">
        <f>VLOOKUP(A22,Kontoplan!A:B,2,FALSE)</f>
        <v>Tomtebofond</v>
      </c>
      <c r="C22" s="82">
        <v>-1989033.63</v>
      </c>
      <c r="D22" s="82">
        <f t="shared" si="0"/>
        <v>-14806.800000000047</v>
      </c>
      <c r="E22" s="82">
        <v>-2003840.43</v>
      </c>
    </row>
    <row r="23" spans="1:5" x14ac:dyDescent="0.25">
      <c r="A23" s="81">
        <v>20305</v>
      </c>
      <c r="B23" s="90" t="str">
        <f>VLOOKUP(A23,Kontoplan!A:B,2,FALSE)</f>
        <v>Aktivitetsfond</v>
      </c>
      <c r="C23" s="82">
        <v>-2067960.66</v>
      </c>
      <c r="D23" s="82">
        <f t="shared" si="0"/>
        <v>44233.800000000047</v>
      </c>
      <c r="E23" s="82">
        <v>-2023726.8599999999</v>
      </c>
    </row>
    <row r="24" spans="1:5" x14ac:dyDescent="0.25">
      <c r="A24" s="81">
        <v>20307</v>
      </c>
      <c r="B24" s="90" t="str">
        <f>VLOOKUP(A24,Kontoplan!A:B,2,FALSE)</f>
        <v>Materiell- og opplæringsfond Hjelpekorps</v>
      </c>
      <c r="C24" s="82">
        <v>-676312.39</v>
      </c>
      <c r="D24" s="82">
        <f t="shared" si="0"/>
        <v>43992</v>
      </c>
      <c r="E24" s="82">
        <v>-632320.39</v>
      </c>
    </row>
    <row r="25" spans="1:5" x14ac:dyDescent="0.25">
      <c r="A25" s="81">
        <v>20311</v>
      </c>
      <c r="B25" s="90" t="str">
        <f>VLOOKUP(A25,Kontoplan!A:B,2,FALSE)</f>
        <v>Jan Robert og Ole Steinars Minnefond</v>
      </c>
      <c r="C25" s="82">
        <v>-1100524.74</v>
      </c>
      <c r="D25" s="82">
        <f t="shared" si="0"/>
        <v>5645.1299999998882</v>
      </c>
      <c r="E25" s="82">
        <v>-1094879.6100000001</v>
      </c>
    </row>
    <row r="26" spans="1:5" x14ac:dyDescent="0.25">
      <c r="A26" s="81">
        <v>2050</v>
      </c>
      <c r="B26" s="90" t="str">
        <f>VLOOKUP(A26,Kontoplan!A:B,2,FALSE)</f>
        <v>Annen formålskapital</v>
      </c>
      <c r="C26" s="82">
        <v>-7091110.7400000002</v>
      </c>
      <c r="D26" s="82">
        <f t="shared" si="0"/>
        <v>-714420.16999999993</v>
      </c>
      <c r="E26" s="82">
        <v>-7805530.9100000001</v>
      </c>
    </row>
    <row r="27" spans="1:5" x14ac:dyDescent="0.25">
      <c r="A27" s="81">
        <v>2400</v>
      </c>
      <c r="B27" s="90" t="str">
        <f>VLOOKUP(A27,Kontoplan!A:B,2,FALSE)</f>
        <v>Leverandører innland</v>
      </c>
      <c r="C27" s="82">
        <v>-2512883.79</v>
      </c>
      <c r="D27" s="82">
        <f t="shared" si="0"/>
        <v>-994165.29</v>
      </c>
      <c r="E27" s="82">
        <v>-3507049.08</v>
      </c>
    </row>
    <row r="28" spans="1:5" x14ac:dyDescent="0.25">
      <c r="A28" s="81">
        <v>2490</v>
      </c>
      <c r="B28" s="90" t="str">
        <f>VLOOKUP(A28,Kontoplan!A:B,2,FALSE)</f>
        <v>Annen kortsiktig gjeld</v>
      </c>
      <c r="C28" s="82">
        <v>-153200.9</v>
      </c>
      <c r="D28" s="82">
        <f t="shared" si="0"/>
        <v>132700.9</v>
      </c>
      <c r="E28" s="82">
        <v>-20500</v>
      </c>
    </row>
    <row r="29" spans="1:5" x14ac:dyDescent="0.25">
      <c r="A29" s="81">
        <v>2700</v>
      </c>
      <c r="B29" s="90" t="str">
        <f>VLOOKUP(A29,Kontoplan!A:B,2,FALSE)</f>
        <v>Utgående merverdiavgift</v>
      </c>
      <c r="C29" s="82">
        <v>0</v>
      </c>
      <c r="D29" s="82">
        <f t="shared" si="0"/>
        <v>0</v>
      </c>
      <c r="E29" s="82">
        <v>0</v>
      </c>
    </row>
    <row r="30" spans="1:5" x14ac:dyDescent="0.25">
      <c r="A30" s="81">
        <v>2710</v>
      </c>
      <c r="B30" s="90" t="str">
        <f>VLOOKUP(A30,Kontoplan!A:B,2,FALSE)</f>
        <v>Inngående Merverdiavgift</v>
      </c>
      <c r="C30" s="82">
        <v>0</v>
      </c>
      <c r="D30" s="82">
        <f t="shared" si="0"/>
        <v>0</v>
      </c>
      <c r="E30" s="82">
        <v>0</v>
      </c>
    </row>
    <row r="31" spans="1:5" x14ac:dyDescent="0.25">
      <c r="A31" s="81">
        <v>2740</v>
      </c>
      <c r="B31" s="90" t="str">
        <f>VLOOKUP(A31,Kontoplan!A:B,2,FALSE)</f>
        <v>Oppjørskonto MVA</v>
      </c>
      <c r="C31" s="82">
        <v>-92449</v>
      </c>
      <c r="D31" s="82">
        <f t="shared" si="0"/>
        <v>-6916</v>
      </c>
      <c r="E31" s="82">
        <v>-99365</v>
      </c>
    </row>
    <row r="32" spans="1:5" x14ac:dyDescent="0.25">
      <c r="A32" s="81">
        <v>2951</v>
      </c>
      <c r="B32" s="90" t="str">
        <f>VLOOKUP(A32,Kontoplan!A:B,2,FALSE)</f>
        <v>Mellomregning Norges RK</v>
      </c>
      <c r="C32" s="82">
        <v>0.42</v>
      </c>
      <c r="D32" s="82">
        <f t="shared" si="0"/>
        <v>-82868.910000000338</v>
      </c>
      <c r="E32" s="82">
        <v>-82868.49000000034</v>
      </c>
    </row>
    <row r="33" spans="1:5" x14ac:dyDescent="0.25">
      <c r="A33" s="81">
        <v>2960</v>
      </c>
      <c r="B33" s="90" t="str">
        <f>VLOOKUP(A33,Kontoplan!A:B,2,FALSE)</f>
        <v>Påløpte kostnader</v>
      </c>
      <c r="C33" s="82">
        <v>-25280.67</v>
      </c>
      <c r="D33" s="82">
        <f t="shared" si="0"/>
        <v>-433174.81</v>
      </c>
      <c r="E33" s="82">
        <v>-458455.48</v>
      </c>
    </row>
    <row r="34" spans="1:5" x14ac:dyDescent="0.25">
      <c r="A34" s="81">
        <v>2980</v>
      </c>
      <c r="B34" s="90" t="str">
        <f>VLOOKUP(A34,Kontoplan!A:B,2,FALSE)</f>
        <v>Tilskudd videreformidles</v>
      </c>
      <c r="C34" s="82">
        <v>-4400</v>
      </c>
      <c r="D34" s="82">
        <f t="shared" si="0"/>
        <v>4400</v>
      </c>
      <c r="E34" s="82">
        <v>0</v>
      </c>
    </row>
    <row r="35" spans="1:5" x14ac:dyDescent="0.25">
      <c r="A35" s="81">
        <v>29801</v>
      </c>
      <c r="B35" s="90" t="str">
        <f>VLOOKUP(A35,Kontoplan!A:B,2,FALSE)</f>
        <v>Akt.tilskudd fra NRKors - bevilget i året</v>
      </c>
      <c r="C35" s="82">
        <v>-6432394</v>
      </c>
      <c r="D35" s="82">
        <f t="shared" si="0"/>
        <v>-1541556</v>
      </c>
      <c r="E35" s="82">
        <v>-7973950</v>
      </c>
    </row>
    <row r="36" spans="1:5" x14ac:dyDescent="0.25">
      <c r="A36" s="81">
        <v>29802</v>
      </c>
      <c r="B36" s="90" t="str">
        <f>VLOOKUP(A36,Kontoplan!A:B,2,FALSE)</f>
        <v>Akt.tilskudd fra NRKors - ovf. aktivitet i året</v>
      </c>
      <c r="C36" s="82">
        <v>4562241.76</v>
      </c>
      <c r="D36" s="82">
        <f t="shared" si="0"/>
        <v>1314392.7800000003</v>
      </c>
      <c r="E36" s="82">
        <v>5876634.54</v>
      </c>
    </row>
    <row r="37" spans="1:5" x14ac:dyDescent="0.25">
      <c r="A37" s="81">
        <v>2995</v>
      </c>
      <c r="B37" s="90" t="str">
        <f>VLOOKUP(A37,Kontoplan!A:B,2,FALSE)</f>
        <v>Aktiverte inntekter</v>
      </c>
      <c r="C37" s="82">
        <v>-413895.38</v>
      </c>
      <c r="D37" s="82">
        <f t="shared" si="0"/>
        <v>-204012.68000000005</v>
      </c>
      <c r="E37" s="82">
        <v>-617908.06000000006</v>
      </c>
    </row>
    <row r="38" spans="1:5" x14ac:dyDescent="0.25">
      <c r="A38" s="81">
        <v>3020</v>
      </c>
      <c r="B38" s="90" t="str">
        <f>VLOOKUP(A38,Kontoplan!A:B,2,FALSE)</f>
        <v>Annonsesalg, avgiftspliktig</v>
      </c>
      <c r="C38" s="82">
        <v>0</v>
      </c>
      <c r="D38" s="82">
        <f t="shared" si="0"/>
        <v>-543035</v>
      </c>
      <c r="E38" s="82">
        <v>-543035</v>
      </c>
    </row>
    <row r="39" spans="1:5" x14ac:dyDescent="0.25">
      <c r="A39" s="81">
        <v>3210</v>
      </c>
      <c r="B39" s="90" t="str">
        <f>VLOOKUP(A39,Kontoplan!A:B,2,FALSE)</f>
        <v>Deltageravgift, inntekt</v>
      </c>
      <c r="C39" s="82">
        <v>0</v>
      </c>
      <c r="D39" s="82">
        <f t="shared" si="0"/>
        <v>-37700</v>
      </c>
      <c r="E39" s="82">
        <v>-37700</v>
      </c>
    </row>
    <row r="40" spans="1:5" x14ac:dyDescent="0.25">
      <c r="A40" s="81">
        <v>3320</v>
      </c>
      <c r="B40" s="90" t="str">
        <f>VLOOKUP(A40,Kontoplan!A:B,2,FALSE)</f>
        <v>Medlemskontigent</v>
      </c>
      <c r="C40" s="82">
        <v>0</v>
      </c>
      <c r="D40" s="82">
        <f t="shared" si="0"/>
        <v>-136493</v>
      </c>
      <c r="E40" s="82">
        <v>-136493</v>
      </c>
    </row>
    <row r="41" spans="1:5" x14ac:dyDescent="0.25">
      <c r="A41" s="81">
        <v>3330</v>
      </c>
      <c r="B41" s="90" t="str">
        <f>VLOOKUP(A41,Kontoplan!A:B,2,FALSE)</f>
        <v>Adm Tilskudd fra NRKors</v>
      </c>
      <c r="C41" s="82">
        <v>0</v>
      </c>
      <c r="D41" s="82">
        <f t="shared" si="0"/>
        <v>-4326333</v>
      </c>
      <c r="E41" s="82">
        <v>-4326333</v>
      </c>
    </row>
    <row r="42" spans="1:5" x14ac:dyDescent="0.25">
      <c r="A42" s="81">
        <v>3331</v>
      </c>
      <c r="B42" s="90" t="str">
        <f>VLOOKUP(A42,Kontoplan!A:B,2,FALSE)</f>
        <v>Akt Tilskudd fra NRKors</v>
      </c>
      <c r="C42" s="82">
        <v>0</v>
      </c>
      <c r="D42" s="82">
        <f t="shared" si="0"/>
        <v>-5725634.5399999991</v>
      </c>
      <c r="E42" s="82">
        <v>-5725634.5399999991</v>
      </c>
    </row>
    <row r="43" spans="1:5" x14ac:dyDescent="0.25">
      <c r="A43" s="81">
        <v>3336</v>
      </c>
      <c r="B43" s="90" t="str">
        <f>VLOOKUP(A43,Kontoplan!A:B,2,FALSE)</f>
        <v>Tilskudd fra andre RK-Ledd m fl</v>
      </c>
      <c r="C43" s="82">
        <v>0</v>
      </c>
      <c r="D43" s="82">
        <f t="shared" si="0"/>
        <v>-361532</v>
      </c>
      <c r="E43" s="82">
        <v>-361532</v>
      </c>
    </row>
    <row r="44" spans="1:5" x14ac:dyDescent="0.25">
      <c r="A44" s="81">
        <v>3398</v>
      </c>
      <c r="B44" s="90" t="str">
        <f>VLOOKUP(A44,Kontoplan!A:B,2,FALSE)</f>
        <v>PRO-BONO fra NRKors; Administrative tjenester</v>
      </c>
      <c r="C44" s="82">
        <v>0</v>
      </c>
      <c r="D44" s="82">
        <f t="shared" si="0"/>
        <v>-1287434.32</v>
      </c>
      <c r="E44" s="82">
        <v>-1287434.32</v>
      </c>
    </row>
    <row r="45" spans="1:5" x14ac:dyDescent="0.25">
      <c r="A45" s="81">
        <v>3440</v>
      </c>
      <c r="B45" s="90" t="str">
        <f>VLOOKUP(A45,Kontoplan!A:B,2,FALSE)</f>
        <v>Fylkeskommunale tilskudd</v>
      </c>
      <c r="C45" s="82">
        <v>0</v>
      </c>
      <c r="D45" s="82">
        <f t="shared" si="0"/>
        <v>-130000</v>
      </c>
      <c r="E45" s="82">
        <v>-130000</v>
      </c>
    </row>
    <row r="46" spans="1:5" x14ac:dyDescent="0.25">
      <c r="A46" s="81">
        <v>3481</v>
      </c>
      <c r="B46" s="90" t="str">
        <f>VLOOKUP(A46,Kontoplan!A:B,2,FALSE)</f>
        <v>Momskompensasjon</v>
      </c>
      <c r="C46" s="82">
        <v>0</v>
      </c>
      <c r="D46" s="82">
        <f t="shared" si="0"/>
        <v>-484394</v>
      </c>
      <c r="E46" s="82">
        <v>-484394</v>
      </c>
    </row>
    <row r="47" spans="1:5" x14ac:dyDescent="0.25">
      <c r="A47" s="81">
        <v>3902</v>
      </c>
      <c r="B47" s="90" t="str">
        <f>VLOOKUP(A47,Kontoplan!A:B,2,FALSE)</f>
        <v>Tilskudd fra andre givere</v>
      </c>
      <c r="C47" s="82">
        <v>0</v>
      </c>
      <c r="D47" s="82">
        <f t="shared" si="0"/>
        <v>-200387.31999999995</v>
      </c>
      <c r="E47" s="82">
        <v>-200387.31999999995</v>
      </c>
    </row>
    <row r="48" spans="1:5" x14ac:dyDescent="0.25">
      <c r="A48" s="81">
        <v>3911</v>
      </c>
      <c r="B48" s="90" t="str">
        <f>VLOOKUP(A48,Kontoplan!A:B,2,FALSE)</f>
        <v>Grasrotandelen</v>
      </c>
      <c r="C48" s="82">
        <v>0</v>
      </c>
      <c r="D48" s="82">
        <f t="shared" si="0"/>
        <v>-15266.82</v>
      </c>
      <c r="E48" s="82">
        <v>-15266.82</v>
      </c>
    </row>
    <row r="49" spans="1:5" x14ac:dyDescent="0.25">
      <c r="A49" s="81">
        <v>3990</v>
      </c>
      <c r="B49" s="90" t="str">
        <f>VLOOKUP(A49,Kontoplan!A:B,2,FALSE)</f>
        <v>Andre inntekter</v>
      </c>
      <c r="C49" s="82">
        <v>0</v>
      </c>
      <c r="D49" s="82">
        <f t="shared" si="0"/>
        <v>-3528.75</v>
      </c>
      <c r="E49" s="82">
        <v>-3528.75</v>
      </c>
    </row>
    <row r="50" spans="1:5" x14ac:dyDescent="0.25">
      <c r="A50" s="81">
        <v>4300</v>
      </c>
      <c r="B50" s="90" t="str">
        <f>VLOOKUP(A50,Kontoplan!A:B,2,FALSE)</f>
        <v>Varekjøp med fradrag</v>
      </c>
      <c r="C50" s="82">
        <v>0</v>
      </c>
      <c r="D50" s="82">
        <f t="shared" si="0"/>
        <v>418531</v>
      </c>
      <c r="E50" s="82">
        <v>418531</v>
      </c>
    </row>
    <row r="51" spans="1:5" x14ac:dyDescent="0.25">
      <c r="A51" s="81">
        <v>5090</v>
      </c>
      <c r="B51" s="90" t="str">
        <f>VLOOKUP(A51,Kontoplan!A:B,2,FALSE)</f>
        <v>Viderefakturert lønn</v>
      </c>
      <c r="C51" s="82">
        <v>0</v>
      </c>
      <c r="D51" s="82">
        <f t="shared" si="0"/>
        <v>8676025.6199999992</v>
      </c>
      <c r="E51" s="82">
        <v>8676025.6199999992</v>
      </c>
    </row>
    <row r="52" spans="1:5" x14ac:dyDescent="0.25">
      <c r="A52" s="81">
        <v>5091</v>
      </c>
      <c r="B52" s="90" t="str">
        <f>VLOOKUP(A52,Kontoplan!A:B,2,FALSE)</f>
        <v>Viderefakturert lønn LF (lokalforeninger)</v>
      </c>
      <c r="C52" s="82">
        <v>0</v>
      </c>
      <c r="D52" s="82">
        <f t="shared" si="0"/>
        <v>-4233130.78</v>
      </c>
      <c r="E52" s="82">
        <v>-4233130.78</v>
      </c>
    </row>
    <row r="53" spans="1:5" x14ac:dyDescent="0.25">
      <c r="A53" s="81">
        <v>5810</v>
      </c>
      <c r="B53" s="90" t="str">
        <f>VLOOKUP(A53,Kontoplan!A:B,2,FALSE)</f>
        <v>Lønnsrefusjon fra NAV</v>
      </c>
      <c r="C53" s="82">
        <v>0</v>
      </c>
      <c r="D53" s="82">
        <f t="shared" si="0"/>
        <v>0</v>
      </c>
      <c r="E53" s="82">
        <v>0</v>
      </c>
    </row>
    <row r="54" spans="1:5" x14ac:dyDescent="0.25">
      <c r="A54" s="81">
        <v>5899</v>
      </c>
      <c r="B54" s="90" t="str">
        <f>VLOOKUP(A54,Kontoplan!A:B,2,FALSE)</f>
        <v>Viderefakturert refusjon NAV fra RK</v>
      </c>
      <c r="C54" s="82">
        <v>0</v>
      </c>
      <c r="D54" s="82">
        <f t="shared" si="0"/>
        <v>-362062</v>
      </c>
      <c r="E54" s="82">
        <v>-362062</v>
      </c>
    </row>
    <row r="55" spans="1:5" x14ac:dyDescent="0.25">
      <c r="A55" s="81">
        <v>5900</v>
      </c>
      <c r="B55" s="90" t="str">
        <f>VLOOKUP(A55,Kontoplan!A:B,2,FALSE)</f>
        <v>Gaver/blomster ansatte</v>
      </c>
      <c r="C55" s="82">
        <v>0</v>
      </c>
      <c r="D55" s="82">
        <f t="shared" si="0"/>
        <v>2818</v>
      </c>
      <c r="E55" s="82">
        <v>2818</v>
      </c>
    </row>
    <row r="56" spans="1:5" x14ac:dyDescent="0.25">
      <c r="A56" s="81">
        <v>5910</v>
      </c>
      <c r="B56" s="90" t="str">
        <f>VLOOKUP(A56,Kontoplan!A:B,2,FALSE)</f>
        <v>Kantineutgifter</v>
      </c>
      <c r="C56" s="82">
        <v>0</v>
      </c>
      <c r="D56" s="82">
        <f t="shared" si="0"/>
        <v>0</v>
      </c>
      <c r="E56" s="82">
        <v>0</v>
      </c>
    </row>
    <row r="57" spans="1:5" x14ac:dyDescent="0.25">
      <c r="A57" s="81">
        <v>5940</v>
      </c>
      <c r="B57" s="90" t="str">
        <f>VLOOKUP(A57,Kontoplan!A:B,2,FALSE)</f>
        <v>Sosiale utgifter</v>
      </c>
      <c r="C57" s="82">
        <v>0</v>
      </c>
      <c r="D57" s="82">
        <f t="shared" si="0"/>
        <v>3611</v>
      </c>
      <c r="E57" s="82">
        <v>3611</v>
      </c>
    </row>
    <row r="58" spans="1:5" x14ac:dyDescent="0.25">
      <c r="A58" s="81">
        <v>5981</v>
      </c>
      <c r="B58" s="90" t="str">
        <f>VLOOKUP(A58,Kontoplan!A:B,2,FALSE)</f>
        <v>Opplæring ansatte</v>
      </c>
      <c r="C58" s="82">
        <v>0</v>
      </c>
      <c r="D58" s="82">
        <f t="shared" si="0"/>
        <v>0</v>
      </c>
      <c r="E58" s="82">
        <v>0</v>
      </c>
    </row>
    <row r="59" spans="1:5" x14ac:dyDescent="0.25">
      <c r="A59" s="81">
        <v>5990</v>
      </c>
      <c r="B59" s="90" t="str">
        <f>VLOOKUP(A59,Kontoplan!A:B,2,FALSE)</f>
        <v>Diverse utgifter, personale</v>
      </c>
      <c r="C59" s="82">
        <v>0</v>
      </c>
      <c r="D59" s="82">
        <f t="shared" si="0"/>
        <v>0</v>
      </c>
      <c r="E59" s="82">
        <v>0</v>
      </c>
    </row>
    <row r="60" spans="1:5" x14ac:dyDescent="0.25">
      <c r="A60" s="81">
        <v>5999</v>
      </c>
      <c r="B60" s="90" t="str">
        <f>VLOOKUP(A60,Kontoplan!A:B,2,FALSE)</f>
        <v>Viderefakturert andre Personalkostn fra RK</v>
      </c>
      <c r="C60" s="82">
        <v>0</v>
      </c>
      <c r="D60" s="82">
        <f t="shared" si="0"/>
        <v>23681.000000000004</v>
      </c>
      <c r="E60" s="82">
        <v>23681.000000000004</v>
      </c>
    </row>
    <row r="61" spans="1:5" x14ac:dyDescent="0.25">
      <c r="A61" s="81">
        <v>6060</v>
      </c>
      <c r="B61" s="90" t="str">
        <f>VLOOKUP(A61,Kontoplan!A:B,2,FALSE)</f>
        <v>Avskrivning inventar</v>
      </c>
      <c r="C61" s="82">
        <v>0</v>
      </c>
      <c r="D61" s="82">
        <f t="shared" si="0"/>
        <v>28200</v>
      </c>
      <c r="E61" s="82">
        <v>28200</v>
      </c>
    </row>
    <row r="62" spans="1:5" x14ac:dyDescent="0.25">
      <c r="A62" s="81">
        <v>6199</v>
      </c>
      <c r="B62" s="90" t="str">
        <f>VLOOKUP(A62,Kontoplan!A:B,2,FALSE)</f>
        <v>Viderefakturert frakt og transportkostnader fra RK</v>
      </c>
      <c r="C62" s="82">
        <v>0</v>
      </c>
      <c r="D62" s="82">
        <f t="shared" si="0"/>
        <v>45</v>
      </c>
      <c r="E62" s="82">
        <v>45</v>
      </c>
    </row>
    <row r="63" spans="1:5" x14ac:dyDescent="0.25">
      <c r="A63" s="81">
        <v>6300</v>
      </c>
      <c r="B63" s="90" t="str">
        <f>VLOOKUP(A63,Kontoplan!A:B,2,FALSE)</f>
        <v>Leie lokaler</v>
      </c>
      <c r="C63" s="82">
        <v>0</v>
      </c>
      <c r="D63" s="82">
        <f t="shared" si="0"/>
        <v>200000</v>
      </c>
      <c r="E63" s="82">
        <v>200000</v>
      </c>
    </row>
    <row r="64" spans="1:5" x14ac:dyDescent="0.25">
      <c r="A64" s="81">
        <v>6301</v>
      </c>
      <c r="B64" s="90" t="str">
        <f>VLOOKUP(A64,Kontoplan!A:B,2,FALSE)</f>
        <v>Leie lokaler eksternt</v>
      </c>
      <c r="C64" s="82">
        <v>0</v>
      </c>
      <c r="D64" s="82">
        <f t="shared" si="0"/>
        <v>26250</v>
      </c>
      <c r="E64" s="82">
        <v>26250</v>
      </c>
    </row>
    <row r="65" spans="1:5" x14ac:dyDescent="0.25">
      <c r="A65" s="81">
        <v>6360</v>
      </c>
      <c r="B65" s="90" t="str">
        <f>VLOOKUP(A65,Kontoplan!A:B,2,FALSE)</f>
        <v>Renhold</v>
      </c>
      <c r="C65" s="82">
        <v>0</v>
      </c>
      <c r="D65" s="82">
        <f t="shared" si="0"/>
        <v>46392.5</v>
      </c>
      <c r="E65" s="82">
        <v>46392.5</v>
      </c>
    </row>
    <row r="66" spans="1:5" x14ac:dyDescent="0.25">
      <c r="A66" s="81">
        <v>6370</v>
      </c>
      <c r="B66" s="90" t="str">
        <f>VLOOKUP(A66,Kontoplan!A:B,2,FALSE)</f>
        <v>Driftskostnader, lokaler</v>
      </c>
      <c r="C66" s="82">
        <v>0</v>
      </c>
      <c r="D66" s="82">
        <f t="shared" si="0"/>
        <v>102347.73</v>
      </c>
      <c r="E66" s="82">
        <v>102347.73</v>
      </c>
    </row>
    <row r="67" spans="1:5" x14ac:dyDescent="0.25">
      <c r="A67" s="81">
        <v>6395</v>
      </c>
      <c r="B67" s="90" t="str">
        <f>VLOOKUP(A67,Kontoplan!A:B,2,FALSE)</f>
        <v>Fordeling felleskostnader</v>
      </c>
      <c r="C67" s="82">
        <v>0</v>
      </c>
      <c r="D67" s="82">
        <f t="shared" si="0"/>
        <v>0</v>
      </c>
      <c r="E67" s="82">
        <v>0</v>
      </c>
    </row>
    <row r="68" spans="1:5" x14ac:dyDescent="0.25">
      <c r="A68" s="81">
        <v>6421</v>
      </c>
      <c r="B68" s="90" t="str">
        <f>VLOOKUP(A68,Kontoplan!A:B,2,FALSE)</f>
        <v>Lisenser kontormaskiner</v>
      </c>
      <c r="C68" s="82">
        <v>0</v>
      </c>
      <c r="D68" s="82">
        <f t="shared" ref="D68:D125" si="1">E68-C68</f>
        <v>3720</v>
      </c>
      <c r="E68" s="82">
        <v>3720</v>
      </c>
    </row>
    <row r="69" spans="1:5" x14ac:dyDescent="0.25">
      <c r="A69" s="81">
        <v>6430</v>
      </c>
      <c r="B69" s="90" t="str">
        <f>VLOOKUP(A69,Kontoplan!A:B,2,FALSE)</f>
        <v>Leie eksternt utstyr</v>
      </c>
      <c r="C69" s="82">
        <v>0</v>
      </c>
      <c r="D69" s="82">
        <f t="shared" si="1"/>
        <v>0</v>
      </c>
      <c r="E69" s="82">
        <v>0</v>
      </c>
    </row>
    <row r="70" spans="1:5" x14ac:dyDescent="0.25">
      <c r="A70" s="81">
        <v>6540</v>
      </c>
      <c r="B70" s="90" t="str">
        <f>VLOOKUP(A70,Kontoplan!A:B,2,FALSE)</f>
        <v>Inventar og utstyr</v>
      </c>
      <c r="C70" s="82">
        <v>0</v>
      </c>
      <c r="D70" s="82">
        <f t="shared" si="1"/>
        <v>64253.5</v>
      </c>
      <c r="E70" s="82">
        <v>64253.5</v>
      </c>
    </row>
    <row r="71" spans="1:5" x14ac:dyDescent="0.25">
      <c r="A71" s="81">
        <v>6545</v>
      </c>
      <c r="B71" s="90" t="str">
        <f>VLOOKUP(A71,Kontoplan!A:B,2,FALSE)</f>
        <v>Sambandsutstyr</v>
      </c>
      <c r="C71" s="82">
        <v>0</v>
      </c>
      <c r="D71" s="82">
        <f t="shared" si="1"/>
        <v>545</v>
      </c>
      <c r="E71" s="82">
        <v>545</v>
      </c>
    </row>
    <row r="72" spans="1:5" x14ac:dyDescent="0.25">
      <c r="A72" s="81">
        <v>6560</v>
      </c>
      <c r="B72" s="90" t="str">
        <f>VLOOKUP(A72,Kontoplan!A:B,2,FALSE)</f>
        <v>Forbruksmateriell</v>
      </c>
      <c r="C72" s="82">
        <v>0</v>
      </c>
      <c r="D72" s="82">
        <f t="shared" si="1"/>
        <v>4530</v>
      </c>
      <c r="E72" s="82">
        <v>4530</v>
      </c>
    </row>
    <row r="73" spans="1:5" x14ac:dyDescent="0.25">
      <c r="A73" s="81">
        <v>6599</v>
      </c>
      <c r="B73" s="90" t="str">
        <f>VLOOKUP(A73,Kontoplan!A:B,2,FALSE)</f>
        <v>Viderefakturert verktøy, inventar osv. fra RK</v>
      </c>
      <c r="C73" s="82">
        <v>0</v>
      </c>
      <c r="D73" s="82">
        <f t="shared" si="1"/>
        <v>6011</v>
      </c>
      <c r="E73" s="82">
        <v>6011</v>
      </c>
    </row>
    <row r="74" spans="1:5" x14ac:dyDescent="0.25">
      <c r="A74" s="81">
        <v>6601</v>
      </c>
      <c r="B74" s="90" t="str">
        <f>VLOOKUP(A74,Kontoplan!A:B,2,FALSE)</f>
        <v>Indre vedlikehold lokaler</v>
      </c>
      <c r="C74" s="82">
        <v>0</v>
      </c>
      <c r="D74" s="82">
        <f t="shared" si="1"/>
        <v>5990.45</v>
      </c>
      <c r="E74" s="82">
        <v>5990.45</v>
      </c>
    </row>
    <row r="75" spans="1:5" x14ac:dyDescent="0.25">
      <c r="A75" s="81">
        <v>6621</v>
      </c>
      <c r="B75" s="90" t="str">
        <f>VLOOKUP(A75,Kontoplan!A:B,2,FALSE)</f>
        <v>Serviceavtaler</v>
      </c>
      <c r="C75" s="82">
        <v>0</v>
      </c>
      <c r="D75" s="82">
        <f t="shared" si="1"/>
        <v>5476.25</v>
      </c>
      <c r="E75" s="82">
        <v>5476.25</v>
      </c>
    </row>
    <row r="76" spans="1:5" x14ac:dyDescent="0.25">
      <c r="A76" s="81">
        <v>6700</v>
      </c>
      <c r="B76" s="90" t="str">
        <f>VLOOKUP(A76,Kontoplan!A:B,2,FALSE)</f>
        <v>Revisjon</v>
      </c>
      <c r="C76" s="82">
        <v>0</v>
      </c>
      <c r="D76" s="82">
        <f t="shared" si="1"/>
        <v>50387.5</v>
      </c>
      <c r="E76" s="82">
        <v>50387.5</v>
      </c>
    </row>
    <row r="77" spans="1:5" x14ac:dyDescent="0.25">
      <c r="A77" s="81">
        <v>6760</v>
      </c>
      <c r="B77" s="90" t="str">
        <f>VLOOKUP(A77,Kontoplan!A:B,2,FALSE)</f>
        <v>Honorarer, ikke oppgavepliktige</v>
      </c>
      <c r="C77" s="82">
        <v>0</v>
      </c>
      <c r="D77" s="82">
        <f t="shared" si="1"/>
        <v>0</v>
      </c>
      <c r="E77" s="82">
        <v>0</v>
      </c>
    </row>
    <row r="78" spans="1:5" x14ac:dyDescent="0.25">
      <c r="A78" s="81">
        <v>6790</v>
      </c>
      <c r="B78" s="90" t="str">
        <f>VLOOKUP(A78,Kontoplan!A:B,2,FALSE)</f>
        <v>Andre innleide tjenester</v>
      </c>
      <c r="C78" s="82">
        <v>0</v>
      </c>
      <c r="D78" s="82">
        <f t="shared" si="1"/>
        <v>2695</v>
      </c>
      <c r="E78" s="82">
        <v>2695</v>
      </c>
    </row>
    <row r="79" spans="1:5" x14ac:dyDescent="0.25">
      <c r="A79" s="81">
        <v>6798</v>
      </c>
      <c r="B79" s="90" t="str">
        <f>VLOOKUP(A79,Kontoplan!A:B,2,FALSE)</f>
        <v>PRO-BONO fra NRKors; Administrative tjenester</v>
      </c>
      <c r="C79" s="82">
        <v>0</v>
      </c>
      <c r="D79" s="82">
        <f t="shared" si="1"/>
        <v>1287434.32</v>
      </c>
      <c r="E79" s="82">
        <v>1287434.32</v>
      </c>
    </row>
    <row r="80" spans="1:5" x14ac:dyDescent="0.25">
      <c r="A80" s="81">
        <v>6800</v>
      </c>
      <c r="B80" s="90" t="str">
        <f>VLOOKUP(A80,Kontoplan!A:B,2,FALSE)</f>
        <v>Kontorrekvisita</v>
      </c>
      <c r="C80" s="82">
        <v>0</v>
      </c>
      <c r="D80" s="82">
        <f t="shared" si="1"/>
        <v>13769.040000000003</v>
      </c>
      <c r="E80" s="82">
        <v>13769.040000000003</v>
      </c>
    </row>
    <row r="81" spans="1:5" x14ac:dyDescent="0.25">
      <c r="A81" s="81">
        <v>6820</v>
      </c>
      <c r="B81" s="90" t="str">
        <f>VLOOKUP(A81,Kontoplan!A:B,2,FALSE)</f>
        <v>Trykksaker</v>
      </c>
      <c r="C81" s="82">
        <v>0</v>
      </c>
      <c r="D81" s="82">
        <f t="shared" si="1"/>
        <v>0</v>
      </c>
      <c r="E81" s="82">
        <v>0</v>
      </c>
    </row>
    <row r="82" spans="1:5" x14ac:dyDescent="0.25">
      <c r="A82" s="81">
        <v>6830</v>
      </c>
      <c r="B82" s="90" t="str">
        <f>VLOOKUP(A82,Kontoplan!A:B,2,FALSE)</f>
        <v>Kursmateriell</v>
      </c>
      <c r="C82" s="82">
        <v>0</v>
      </c>
      <c r="D82" s="82">
        <f t="shared" si="1"/>
        <v>1148.51</v>
      </c>
      <c r="E82" s="82">
        <v>1148.51</v>
      </c>
    </row>
    <row r="83" spans="1:5" x14ac:dyDescent="0.25">
      <c r="A83" s="81">
        <v>6890</v>
      </c>
      <c r="B83" s="90" t="str">
        <f>VLOOKUP(A83,Kontoplan!A:B,2,FALSE)</f>
        <v>Diverse utgifter</v>
      </c>
      <c r="C83" s="82">
        <v>0</v>
      </c>
      <c r="D83" s="82">
        <f t="shared" si="1"/>
        <v>10412.5</v>
      </c>
      <c r="E83" s="82">
        <v>10412.5</v>
      </c>
    </row>
    <row r="84" spans="1:5" x14ac:dyDescent="0.25">
      <c r="A84" s="81">
        <v>6899</v>
      </c>
      <c r="B84" s="90" t="str">
        <f>VLOOKUP(A84,Kontoplan!A:B,2,FALSE)</f>
        <v>Viderefakturert frakt og transportkostnader fra RK</v>
      </c>
      <c r="C84" s="82">
        <v>0</v>
      </c>
      <c r="D84" s="82">
        <f t="shared" si="1"/>
        <v>1511.04</v>
      </c>
      <c r="E84" s="82">
        <v>1511.04</v>
      </c>
    </row>
    <row r="85" spans="1:5" x14ac:dyDescent="0.25">
      <c r="A85" s="81">
        <v>6900</v>
      </c>
      <c r="B85" s="90" t="str">
        <f>VLOOKUP(A85,Kontoplan!A:B,2,FALSE)</f>
        <v>Telefon kontor</v>
      </c>
      <c r="C85" s="82">
        <v>0</v>
      </c>
      <c r="D85" s="82">
        <f t="shared" si="1"/>
        <v>24483.950000000008</v>
      </c>
      <c r="E85" s="82">
        <v>24483.950000000008</v>
      </c>
    </row>
    <row r="86" spans="1:5" x14ac:dyDescent="0.25">
      <c r="A86" s="81">
        <v>6906</v>
      </c>
      <c r="B86" s="90" t="str">
        <f>VLOOKUP(A86,Kontoplan!A:B,2,FALSE)</f>
        <v>Øvrig elektronisk kommunikasjon</v>
      </c>
      <c r="C86" s="82">
        <v>0</v>
      </c>
      <c r="D86" s="82">
        <f t="shared" si="1"/>
        <v>0</v>
      </c>
      <c r="E86" s="82">
        <v>0</v>
      </c>
    </row>
    <row r="87" spans="1:5" x14ac:dyDescent="0.25">
      <c r="A87" s="81">
        <v>6911</v>
      </c>
      <c r="B87" s="90" t="str">
        <f>VLOOKUP(A87,Kontoplan!A:B,2,FALSE)</f>
        <v>Fri mobiltelefon iflg avtale</v>
      </c>
      <c r="C87" s="82">
        <v>0</v>
      </c>
      <c r="D87" s="82">
        <f t="shared" si="1"/>
        <v>22566.050000000007</v>
      </c>
      <c r="E87" s="82">
        <v>22566.050000000007</v>
      </c>
    </row>
    <row r="88" spans="1:5" x14ac:dyDescent="0.25">
      <c r="A88" s="81">
        <v>6921</v>
      </c>
      <c r="B88" s="90" t="str">
        <f>VLOOKUP(A88,Kontoplan!A:B,2,FALSE)</f>
        <v>Alarmtelefoner</v>
      </c>
      <c r="C88" s="82">
        <v>0</v>
      </c>
      <c r="D88" s="82">
        <f t="shared" si="1"/>
        <v>10409.5</v>
      </c>
      <c r="E88" s="82">
        <v>10409.5</v>
      </c>
    </row>
    <row r="89" spans="1:5" x14ac:dyDescent="0.25">
      <c r="A89" s="81">
        <v>6922</v>
      </c>
      <c r="B89" s="90" t="str">
        <f>VLOOKUP(A89,Kontoplan!A:B,2,FALSE)</f>
        <v>Voice broadcast</v>
      </c>
      <c r="C89" s="82">
        <v>0</v>
      </c>
      <c r="D89" s="82">
        <f t="shared" si="1"/>
        <v>53019.12999999999</v>
      </c>
      <c r="E89" s="82">
        <v>53019.12999999999</v>
      </c>
    </row>
    <row r="90" spans="1:5" x14ac:dyDescent="0.25">
      <c r="A90" s="81">
        <v>6940</v>
      </c>
      <c r="B90" s="90" t="str">
        <f>VLOOKUP(A90,Kontoplan!A:B,2,FALSE)</f>
        <v>Porto</v>
      </c>
      <c r="C90" s="82">
        <v>0</v>
      </c>
      <c r="D90" s="82">
        <f t="shared" si="1"/>
        <v>601</v>
      </c>
      <c r="E90" s="82">
        <v>601</v>
      </c>
    </row>
    <row r="91" spans="1:5" x14ac:dyDescent="0.25">
      <c r="A91" s="81">
        <v>6999</v>
      </c>
      <c r="B91" s="90" t="str">
        <f>VLOOKUP(A91,Kontoplan!A:B,2,FALSE)</f>
        <v>Viderefakturert telefon og porto fra RK</v>
      </c>
      <c r="C91" s="82">
        <v>0</v>
      </c>
      <c r="D91" s="82">
        <f t="shared" si="1"/>
        <v>26375.53</v>
      </c>
      <c r="E91" s="82">
        <v>26375.53</v>
      </c>
    </row>
    <row r="92" spans="1:5" x14ac:dyDescent="0.25">
      <c r="A92" s="81">
        <v>7099</v>
      </c>
      <c r="B92" s="90" t="str">
        <f>VLOOKUP(A92,Kontoplan!A:B,2,FALSE)</f>
        <v>Viderefakturert kostnader transportmidler fra RK</v>
      </c>
      <c r="C92" s="82">
        <v>0</v>
      </c>
      <c r="D92" s="82">
        <f t="shared" si="1"/>
        <v>6006.83</v>
      </c>
      <c r="E92" s="82">
        <v>6006.83</v>
      </c>
    </row>
    <row r="93" spans="1:5" x14ac:dyDescent="0.25">
      <c r="A93" s="81">
        <v>7140</v>
      </c>
      <c r="B93" s="90" t="str">
        <f>VLOOKUP(A93,Kontoplan!A:B,2,FALSE)</f>
        <v>Reisekostnader</v>
      </c>
      <c r="C93" s="82">
        <v>0</v>
      </c>
      <c r="D93" s="82">
        <f t="shared" si="1"/>
        <v>-5155.74</v>
      </c>
      <c r="E93" s="82">
        <v>-5155.74</v>
      </c>
    </row>
    <row r="94" spans="1:5" x14ac:dyDescent="0.25">
      <c r="A94" s="81">
        <v>7141</v>
      </c>
      <c r="B94" s="90" t="str">
        <f>VLOOKUP(A94,Kontoplan!A:B,2,FALSE)</f>
        <v>Refusjon reiseutlegg tillitsvalgte</v>
      </c>
      <c r="C94" s="82">
        <v>0</v>
      </c>
      <c r="D94" s="82">
        <f t="shared" si="1"/>
        <v>0</v>
      </c>
      <c r="E94" s="82">
        <v>0</v>
      </c>
    </row>
    <row r="95" spans="1:5" x14ac:dyDescent="0.25">
      <c r="A95" s="81">
        <v>7160</v>
      </c>
      <c r="B95" s="90" t="str">
        <f>VLOOKUP(A95,Kontoplan!A:B,2,FALSE)</f>
        <v>Oppholdsutgifter etter regning</v>
      </c>
      <c r="C95" s="82">
        <v>0</v>
      </c>
      <c r="D95" s="82">
        <f t="shared" si="1"/>
        <v>542175.22</v>
      </c>
      <c r="E95" s="82">
        <v>542175.22</v>
      </c>
    </row>
    <row r="96" spans="1:5" x14ac:dyDescent="0.25">
      <c r="A96" s="81">
        <v>7170</v>
      </c>
      <c r="B96" s="90" t="str">
        <f>VLOOKUP(A96,Kontoplan!A:B,2,FALSE)</f>
        <v>Bevertning</v>
      </c>
      <c r="C96" s="82">
        <v>0</v>
      </c>
      <c r="D96" s="82">
        <f t="shared" si="1"/>
        <v>16062.95</v>
      </c>
      <c r="E96" s="82">
        <v>16062.95</v>
      </c>
    </row>
    <row r="97" spans="1:5" x14ac:dyDescent="0.25">
      <c r="A97" s="81">
        <v>7199</v>
      </c>
      <c r="B97" s="90" t="str">
        <f>VLOOKUP(A97,Kontoplan!A:B,2,FALSE)</f>
        <v>Viderefakturert reisekostnader fra RK</v>
      </c>
      <c r="C97" s="82">
        <v>0</v>
      </c>
      <c r="D97" s="82">
        <f t="shared" si="1"/>
        <v>115659.22000000002</v>
      </c>
      <c r="E97" s="82">
        <v>115659.22000000002</v>
      </c>
    </row>
    <row r="98" spans="1:5" x14ac:dyDescent="0.25">
      <c r="A98" s="81">
        <v>7320</v>
      </c>
      <c r="B98" s="90" t="str">
        <f>VLOOKUP(A98,Kontoplan!A:B,2,FALSE)</f>
        <v>Markedsføring/kampanjer</v>
      </c>
      <c r="C98" s="82">
        <v>0</v>
      </c>
      <c r="D98" s="82">
        <f t="shared" si="1"/>
        <v>0</v>
      </c>
      <c r="E98" s="82">
        <v>0</v>
      </c>
    </row>
    <row r="99" spans="1:5" x14ac:dyDescent="0.25">
      <c r="A99" s="81">
        <v>7340</v>
      </c>
      <c r="B99" s="90" t="str">
        <f>VLOOKUP(A99,Kontoplan!A:B,2,FALSE)</f>
        <v>Profileringsartikler</v>
      </c>
      <c r="C99" s="82">
        <v>0</v>
      </c>
      <c r="D99" s="82">
        <f t="shared" si="1"/>
        <v>14121.75</v>
      </c>
      <c r="E99" s="82">
        <v>14121.75</v>
      </c>
    </row>
    <row r="100" spans="1:5" x14ac:dyDescent="0.25">
      <c r="A100" s="81">
        <v>7360</v>
      </c>
      <c r="B100" s="90" t="str">
        <f>VLOOKUP(A100,Kontoplan!A:B,2,FALSE)</f>
        <v>Møteutgifter og representasjon</v>
      </c>
      <c r="C100" s="82">
        <v>0</v>
      </c>
      <c r="D100" s="82">
        <f t="shared" si="1"/>
        <v>8854.98</v>
      </c>
      <c r="E100" s="82">
        <v>8854.98</v>
      </c>
    </row>
    <row r="101" spans="1:5" x14ac:dyDescent="0.25">
      <c r="A101" s="81">
        <v>7370</v>
      </c>
      <c r="B101" s="90" t="str">
        <f>VLOOKUP(A101,Kontoplan!A:B,2,FALSE)</f>
        <v>Trykking materiell</v>
      </c>
      <c r="C101" s="82">
        <v>0</v>
      </c>
      <c r="D101" s="82">
        <f t="shared" si="1"/>
        <v>0</v>
      </c>
      <c r="E101" s="82">
        <v>0</v>
      </c>
    </row>
    <row r="102" spans="1:5" x14ac:dyDescent="0.25">
      <c r="A102" s="81">
        <v>7399</v>
      </c>
      <c r="B102" s="90" t="str">
        <f>VLOOKUP(A102,Kontoplan!A:B,2,FALSE)</f>
        <v>Viderefakturert rekl.- og represent.kostn. fra RK</v>
      </c>
      <c r="C102" s="82">
        <v>0</v>
      </c>
      <c r="D102" s="82">
        <f t="shared" si="1"/>
        <v>6278.8099999999995</v>
      </c>
      <c r="E102" s="82">
        <v>6278.8099999999995</v>
      </c>
    </row>
    <row r="103" spans="1:5" x14ac:dyDescent="0.25">
      <c r="A103" s="81">
        <v>7420</v>
      </c>
      <c r="B103" s="90" t="str">
        <f>VLOOKUP(A103,Kontoplan!A:B,2,FALSE)</f>
        <v>Gaver, hilsener og andre eksterne bidrag</v>
      </c>
      <c r="C103" s="82">
        <v>0</v>
      </c>
      <c r="D103" s="82">
        <f t="shared" si="1"/>
        <v>10039</v>
      </c>
      <c r="E103" s="82">
        <v>10039</v>
      </c>
    </row>
    <row r="104" spans="1:5" x14ac:dyDescent="0.25">
      <c r="A104" s="81">
        <v>7499</v>
      </c>
      <c r="B104" s="90" t="str">
        <f>VLOOKUP(A104,Kontoplan!A:B,2,FALSE)</f>
        <v>Viderefakturert kontingent- og gavekostn. fra RK</v>
      </c>
      <c r="C104" s="82">
        <v>0</v>
      </c>
      <c r="D104" s="82">
        <f t="shared" si="1"/>
        <v>3694.3999999999996</v>
      </c>
      <c r="E104" s="82">
        <v>3694.3999999999996</v>
      </c>
    </row>
    <row r="105" spans="1:5" x14ac:dyDescent="0.25">
      <c r="A105" s="81">
        <v>7500</v>
      </c>
      <c r="B105" s="90" t="str">
        <f>VLOOKUP(A105,Kontoplan!A:B,2,FALSE)</f>
        <v>Forsikring</v>
      </c>
      <c r="C105" s="82">
        <v>0</v>
      </c>
      <c r="D105" s="82">
        <f t="shared" si="1"/>
        <v>4788</v>
      </c>
      <c r="E105" s="82">
        <v>4788</v>
      </c>
    </row>
    <row r="106" spans="1:5" x14ac:dyDescent="0.25">
      <c r="A106" s="81">
        <v>7601</v>
      </c>
      <c r="B106" s="90" t="str">
        <f>VLOOKUP(A106,Kontoplan!A:B,2,FALSE)</f>
        <v>Aktiviteter</v>
      </c>
      <c r="C106" s="82">
        <v>0</v>
      </c>
      <c r="D106" s="82">
        <f t="shared" si="1"/>
        <v>0</v>
      </c>
      <c r="E106" s="82">
        <v>0</v>
      </c>
    </row>
    <row r="107" spans="1:5" x14ac:dyDescent="0.25">
      <c r="A107" s="81">
        <v>7603</v>
      </c>
      <c r="B107" s="90" t="str">
        <f>VLOOKUP(A107,Kontoplan!A:B,2,FALSE)</f>
        <v>Deltageravgift kurs/övelser</v>
      </c>
      <c r="C107" s="82">
        <v>0</v>
      </c>
      <c r="D107" s="82">
        <f t="shared" si="1"/>
        <v>2400</v>
      </c>
      <c r="E107" s="82">
        <v>2400</v>
      </c>
    </row>
    <row r="108" spans="1:5" x14ac:dyDescent="0.25">
      <c r="A108" s="81">
        <v>7605</v>
      </c>
      <c r="B108" s="90" t="str">
        <f>VLOOKUP(A108,Kontoplan!A:B,2,FALSE)</f>
        <v>Bevertning aktiviteter</v>
      </c>
      <c r="C108" s="82">
        <v>0</v>
      </c>
      <c r="D108" s="82">
        <f t="shared" si="1"/>
        <v>-11009.369999999999</v>
      </c>
      <c r="E108" s="82">
        <v>-11009.369999999999</v>
      </c>
    </row>
    <row r="109" spans="1:5" x14ac:dyDescent="0.25">
      <c r="A109" s="81">
        <v>7699</v>
      </c>
      <c r="B109" s="90" t="str">
        <f>VLOOKUP(A109,Kontoplan!A:B,2,FALSE)</f>
        <v>Viderefakturert kostnader aktiviteter fra RK</v>
      </c>
      <c r="C109" s="82">
        <v>0</v>
      </c>
      <c r="D109" s="82">
        <f t="shared" si="1"/>
        <v>8460.4500000000007</v>
      </c>
      <c r="E109" s="82">
        <v>8460.4500000000007</v>
      </c>
    </row>
    <row r="110" spans="1:5" x14ac:dyDescent="0.25">
      <c r="A110" s="81">
        <v>7770</v>
      </c>
      <c r="B110" s="90" t="str">
        <f>VLOOKUP(A110,Kontoplan!A:B,2,FALSE)</f>
        <v>Purre- og inkassokostnader</v>
      </c>
      <c r="C110" s="82">
        <v>0</v>
      </c>
      <c r="D110" s="82">
        <f t="shared" si="1"/>
        <v>4419</v>
      </c>
      <c r="E110" s="82">
        <v>4419</v>
      </c>
    </row>
    <row r="111" spans="1:5" x14ac:dyDescent="0.25">
      <c r="A111" s="81">
        <v>7779</v>
      </c>
      <c r="B111" s="90" t="str">
        <f>VLOOKUP(A111,Kontoplan!A:B,2,FALSE)</f>
        <v>Øredifferanse</v>
      </c>
      <c r="C111" s="82">
        <v>0</v>
      </c>
      <c r="D111" s="82">
        <f t="shared" si="1"/>
        <v>0.19999999999999996</v>
      </c>
      <c r="E111" s="82">
        <v>0.19999999999999996</v>
      </c>
    </row>
    <row r="112" spans="1:5" x14ac:dyDescent="0.25">
      <c r="A112" s="81">
        <v>7799</v>
      </c>
      <c r="B112" s="90" t="str">
        <f>VLOOKUP(A112,Kontoplan!A:B,2,FALSE)</f>
        <v>Viderefakturert andre kostnader fra RK</v>
      </c>
      <c r="C112" s="82">
        <v>0</v>
      </c>
      <c r="D112" s="82">
        <f t="shared" si="1"/>
        <v>250</v>
      </c>
      <c r="E112" s="82">
        <v>250</v>
      </c>
    </row>
    <row r="113" spans="1:5" x14ac:dyDescent="0.25">
      <c r="A113" s="81">
        <v>7830</v>
      </c>
      <c r="B113" s="90" t="str">
        <f>VLOOKUP(A113,Kontoplan!A:B,2,FALSE)</f>
        <v>Tap på fordringer</v>
      </c>
      <c r="C113" s="82">
        <v>0</v>
      </c>
      <c r="D113" s="82">
        <f t="shared" si="1"/>
        <v>1193</v>
      </c>
      <c r="E113" s="82">
        <v>1193</v>
      </c>
    </row>
    <row r="114" spans="1:5" x14ac:dyDescent="0.25">
      <c r="A114" s="81">
        <v>8030</v>
      </c>
      <c r="B114" s="90" t="str">
        <f>VLOOKUP(A114,Kontoplan!A:B,2,FALSE)</f>
        <v>Renteinntekter bank</v>
      </c>
      <c r="C114" s="82">
        <v>0</v>
      </c>
      <c r="D114" s="82">
        <f t="shared" si="1"/>
        <v>-68272.87</v>
      </c>
      <c r="E114" s="82">
        <v>-68272.87</v>
      </c>
    </row>
    <row r="115" spans="1:5" x14ac:dyDescent="0.25">
      <c r="A115" s="81">
        <v>8130</v>
      </c>
      <c r="B115" s="90" t="str">
        <f>VLOOKUP(A115,Kontoplan!A:B,2,FALSE)</f>
        <v>Bankomkostninger</v>
      </c>
      <c r="C115" s="82">
        <v>0</v>
      </c>
      <c r="D115" s="82">
        <f t="shared" si="1"/>
        <v>1408.5</v>
      </c>
      <c r="E115" s="82">
        <v>1408.5</v>
      </c>
    </row>
    <row r="116" spans="1:5" x14ac:dyDescent="0.25">
      <c r="A116" s="81">
        <v>8710</v>
      </c>
      <c r="B116" s="90" t="str">
        <f>VLOOKUP(A116,Kontoplan!A:B,2,FALSE)</f>
        <v>Tilskudd lokale ledd</v>
      </c>
      <c r="C116" s="82">
        <v>0</v>
      </c>
      <c r="D116" s="82">
        <f t="shared" si="1"/>
        <v>2288200</v>
      </c>
      <c r="E116" s="82">
        <v>2288200</v>
      </c>
    </row>
    <row r="117" spans="1:5" x14ac:dyDescent="0.25">
      <c r="A117" s="81">
        <v>8711</v>
      </c>
      <c r="B117" s="90" t="str">
        <f>VLOOKUP(A117,Kontoplan!A:B,2,FALSE)</f>
        <v>Overføring til LF: Lønn sosiale kostnader</v>
      </c>
      <c r="C117" s="82">
        <v>0</v>
      </c>
      <c r="D117" s="82">
        <f t="shared" si="1"/>
        <v>863826.88</v>
      </c>
      <c r="E117" s="82">
        <v>863826.88</v>
      </c>
    </row>
    <row r="118" spans="1:5" x14ac:dyDescent="0.25">
      <c r="A118" s="81">
        <v>8712</v>
      </c>
      <c r="B118" s="90" t="str">
        <f>VLOOKUP(A118,Kontoplan!A:B,2,FALSE)</f>
        <v>Overføring til LF: Reisekostnader, arrangement, møter, konferanser</v>
      </c>
      <c r="C118" s="82">
        <v>0</v>
      </c>
      <c r="D118" s="82">
        <f t="shared" si="1"/>
        <v>359815.35</v>
      </c>
      <c r="E118" s="82">
        <v>359815.35</v>
      </c>
    </row>
    <row r="119" spans="1:5" x14ac:dyDescent="0.25">
      <c r="A119" s="81">
        <v>8715</v>
      </c>
      <c r="B119" s="90" t="str">
        <f>VLOOKUP(A119,Kontoplan!A:B,2,FALSE)</f>
        <v>Overføring til LF: Inventar, utstyr</v>
      </c>
      <c r="C119" s="82">
        <v>0</v>
      </c>
      <c r="D119" s="82">
        <f t="shared" si="1"/>
        <v>1600089.43</v>
      </c>
      <c r="E119" s="82">
        <v>1600089.43</v>
      </c>
    </row>
    <row r="120" spans="1:5" x14ac:dyDescent="0.25">
      <c r="A120" s="81">
        <v>8716</v>
      </c>
      <c r="B120" s="90" t="str">
        <f>VLOOKUP(A120,Kontoplan!A:B,2,FALSE)</f>
        <v>Overføring til LF: Forbruksmateriell, kontorekvisita, drift</v>
      </c>
      <c r="C120" s="82">
        <v>0</v>
      </c>
      <c r="D120" s="82">
        <f t="shared" si="1"/>
        <v>26613.38</v>
      </c>
      <c r="E120" s="82">
        <v>26613.38</v>
      </c>
    </row>
    <row r="121" spans="1:5" x14ac:dyDescent="0.25">
      <c r="A121" s="81">
        <v>8717</v>
      </c>
      <c r="B121" s="90" t="str">
        <f>VLOOKUP(A121,Kontoplan!A:B,2,FALSE)</f>
        <v>Overføring til LF: Andre kostnader</v>
      </c>
      <c r="C121" s="82">
        <v>0</v>
      </c>
      <c r="D121" s="82">
        <f t="shared" si="1"/>
        <v>159415</v>
      </c>
      <c r="E121" s="82">
        <v>159415</v>
      </c>
    </row>
    <row r="122" spans="1:5" x14ac:dyDescent="0.25">
      <c r="A122" s="81">
        <v>8740</v>
      </c>
      <c r="B122" s="90" t="str">
        <f>VLOOKUP(A122,Kontoplan!A:B,2,FALSE)</f>
        <v>Andre tilskudd</v>
      </c>
      <c r="C122" s="82">
        <v>0</v>
      </c>
      <c r="D122" s="82">
        <f t="shared" si="1"/>
        <v>129000</v>
      </c>
      <c r="E122" s="82">
        <v>129000</v>
      </c>
    </row>
    <row r="123" spans="1:5" x14ac:dyDescent="0.25">
      <c r="A123" s="81">
        <v>8910</v>
      </c>
      <c r="B123" s="90" t="str">
        <f>VLOOKUP(A123,Kontoplan!A:B,2,FALSE)</f>
        <v>Inn FK EP (D)</v>
      </c>
      <c r="C123" s="82">
        <v>0</v>
      </c>
      <c r="D123" s="82">
        <f t="shared" si="1"/>
        <v>14806.8</v>
      </c>
      <c r="E123" s="82">
        <v>14806.8</v>
      </c>
    </row>
    <row r="124" spans="1:5" x14ac:dyDescent="0.25">
      <c r="A124" s="81">
        <v>8930</v>
      </c>
      <c r="B124" s="90" t="str">
        <f>VLOOKUP(A124,Kontoplan!A:B,2,FALSE)</f>
        <v>Inn FK SP (D)</v>
      </c>
      <c r="C124" s="82">
        <v>0</v>
      </c>
      <c r="D124" s="82">
        <f t="shared" si="1"/>
        <v>42329.07</v>
      </c>
      <c r="E124" s="82">
        <v>42329.07</v>
      </c>
    </row>
    <row r="125" spans="1:5" x14ac:dyDescent="0.25">
      <c r="A125" s="81">
        <v>8931</v>
      </c>
      <c r="B125" s="90" t="str">
        <f>VLOOKUP(A125,Kontoplan!A:B,2,FALSE)</f>
        <v>Ut FK SP (K)</v>
      </c>
      <c r="C125" s="82">
        <v>0</v>
      </c>
      <c r="D125" s="82">
        <f t="shared" si="1"/>
        <v>-136200</v>
      </c>
      <c r="E125" s="82">
        <v>-136200</v>
      </c>
    </row>
    <row r="126" spans="1:5" x14ac:dyDescent="0.25">
      <c r="A126" s="81">
        <v>8950</v>
      </c>
      <c r="B126" s="90" t="str">
        <f>VLOOKUP(A126,Kontoplan!A:B,2,FALSE)</f>
        <v>Inn Annen formålskapital (D)</v>
      </c>
      <c r="C126" s="82">
        <v>0</v>
      </c>
      <c r="D126" s="82">
        <f>E126-C126</f>
        <v>714420.17</v>
      </c>
      <c r="E126" s="82">
        <v>714420.17</v>
      </c>
    </row>
    <row r="127" spans="1:5" x14ac:dyDescent="0.25">
      <c r="A127" s="81">
        <v>9999</v>
      </c>
      <c r="B127" s="90" t="str">
        <f>VLOOKUP(A127,Kontoplan!A:B,2,FALSE)</f>
        <v>Diverse, dummykto.</v>
      </c>
      <c r="C127" s="82">
        <v>0</v>
      </c>
      <c r="D127" s="82">
        <f>E127-C127</f>
        <v>0</v>
      </c>
      <c r="E127" s="82">
        <v>0</v>
      </c>
    </row>
    <row r="128" spans="1:5" ht="15.75" thickBot="1" x14ac:dyDescent="0.3">
      <c r="A128" s="91"/>
      <c r="B128" s="92" t="s">
        <v>170</v>
      </c>
      <c r="C128" s="93">
        <f>SUBTOTAL(9,C3:C127)</f>
        <v>-1.5133991837501526E-9</v>
      </c>
      <c r="D128" s="93">
        <f>SUBTOTAL(9,D3:D127)</f>
        <v>8.149072527885437E-10</v>
      </c>
      <c r="E128" s="93">
        <f>SUBTOTAL(9,E3:E127)</f>
        <v>8.149072527885437E-10</v>
      </c>
    </row>
    <row r="129" ht="15.75" thickTop="1" x14ac:dyDescent="0.25"/>
  </sheetData>
  <pageMargins left="0.75" right="0.75" top="1" bottom="1" header="0.5" footer="0.5"/>
  <pageSetup scale="58" fitToHeight="0"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7FDC22-C60F-41B2-840B-1F9D67696A45}">
  <sheetPr>
    <tabColor rgb="FFFFFF00"/>
    <pageSetUpPr autoPageBreaks="0" fitToPage="1"/>
  </sheetPr>
  <dimension ref="A1:M51"/>
  <sheetViews>
    <sheetView showGridLines="0" topLeftCell="C1" zoomScaleNormal="85" workbookViewId="0">
      <selection activeCell="J40" sqref="J40"/>
    </sheetView>
  </sheetViews>
  <sheetFormatPr baseColWidth="10" defaultColWidth="9.140625" defaultRowHeight="12.75" x14ac:dyDescent="0.2"/>
  <cols>
    <col min="1" max="1" width="10.5703125" hidden="1" customWidth="1"/>
    <col min="2" max="2" width="9.7109375" hidden="1" customWidth="1"/>
    <col min="3" max="3" width="3.85546875" customWidth="1"/>
    <col min="4" max="4" width="4.5703125" customWidth="1"/>
    <col min="5" max="5" width="40.28515625" style="3" customWidth="1"/>
    <col min="6" max="6" width="6.7109375" style="65" customWidth="1"/>
    <col min="7" max="7" width="15.7109375" style="4" customWidth="1"/>
    <col min="8" max="8" width="41.85546875" style="4" customWidth="1"/>
    <col min="9" max="9" width="18" style="4" bestFit="1" customWidth="1"/>
    <col min="10" max="10" width="15.7109375" style="3" customWidth="1"/>
    <col min="11" max="11" width="15.7109375" style="4" customWidth="1"/>
    <col min="12" max="12" width="11.28515625" bestFit="1" customWidth="1"/>
    <col min="13" max="13" width="9.28515625" bestFit="1" customWidth="1"/>
  </cols>
  <sheetData>
    <row r="1" spans="3:11" ht="18" x14ac:dyDescent="0.25">
      <c r="C1" s="329" t="s">
        <v>266</v>
      </c>
      <c r="D1" s="329"/>
      <c r="E1" s="329"/>
      <c r="F1" s="329"/>
      <c r="G1" s="329"/>
      <c r="H1" s="329"/>
      <c r="I1" s="329"/>
      <c r="J1" s="329"/>
      <c r="K1" s="242"/>
    </row>
    <row r="2" spans="3:11" ht="15.75" x14ac:dyDescent="0.25">
      <c r="C2" s="330" t="s">
        <v>267</v>
      </c>
      <c r="D2" s="330"/>
      <c r="E2" s="330"/>
      <c r="F2" s="330"/>
      <c r="G2" s="330"/>
      <c r="H2" s="330"/>
      <c r="I2" s="330"/>
      <c r="J2" s="330"/>
      <c r="K2" s="243"/>
    </row>
    <row r="3" spans="3:11" ht="15.75" customHeight="1" x14ac:dyDescent="0.2">
      <c r="C3" s="3"/>
      <c r="D3" s="3"/>
    </row>
    <row r="4" spans="3:11" s="2" customFormat="1" x14ac:dyDescent="0.2">
      <c r="C4" s="6"/>
      <c r="D4" s="6"/>
      <c r="E4" s="6"/>
      <c r="F4" s="43"/>
      <c r="G4" s="43" t="s">
        <v>268</v>
      </c>
      <c r="H4" s="43"/>
      <c r="I4" s="43"/>
      <c r="J4" s="43" t="s">
        <v>269</v>
      </c>
      <c r="K4" s="43" t="s">
        <v>270</v>
      </c>
    </row>
    <row r="5" spans="3:11" s="2" customFormat="1" x14ac:dyDescent="0.2">
      <c r="C5" s="6"/>
      <c r="D5" s="6"/>
      <c r="E5" s="6"/>
      <c r="F5" s="43" t="s">
        <v>0</v>
      </c>
      <c r="G5" s="43" t="s">
        <v>60</v>
      </c>
      <c r="H5" s="253" t="s">
        <v>152</v>
      </c>
      <c r="I5" s="254" t="s">
        <v>2366</v>
      </c>
      <c r="J5" s="43" t="s">
        <v>60</v>
      </c>
      <c r="K5" s="43" t="s">
        <v>60</v>
      </c>
    </row>
    <row r="6" spans="3:11" s="5" customFormat="1" x14ac:dyDescent="0.2">
      <c r="C6" s="5" t="s">
        <v>89</v>
      </c>
      <c r="E6" s="6"/>
      <c r="F6" s="65"/>
      <c r="G6" s="14"/>
      <c r="H6" s="255"/>
      <c r="I6" s="256"/>
      <c r="J6" s="14"/>
      <c r="K6" s="14"/>
    </row>
    <row r="7" spans="3:11" x14ac:dyDescent="0.2">
      <c r="C7" s="7"/>
      <c r="D7" s="7" t="s">
        <v>271</v>
      </c>
      <c r="E7" s="7"/>
      <c r="G7" s="4">
        <v>136493</v>
      </c>
      <c r="H7" s="257">
        <v>3320</v>
      </c>
      <c r="I7" s="258"/>
      <c r="J7" s="4">
        <v>148130</v>
      </c>
      <c r="K7" s="4">
        <v>200000</v>
      </c>
    </row>
    <row r="8" spans="3:11" x14ac:dyDescent="0.2">
      <c r="C8" s="7"/>
      <c r="D8" s="7" t="s">
        <v>272</v>
      </c>
      <c r="E8" s="7"/>
      <c r="G8" s="4">
        <v>614394</v>
      </c>
      <c r="H8" s="259" t="s">
        <v>2367</v>
      </c>
      <c r="I8" s="260"/>
      <c r="J8" s="4">
        <v>544741.36</v>
      </c>
      <c r="K8" s="4">
        <v>480000</v>
      </c>
    </row>
    <row r="9" spans="3:11" x14ac:dyDescent="0.2">
      <c r="C9" s="7"/>
      <c r="D9" s="7" t="s">
        <v>273</v>
      </c>
      <c r="E9" s="7"/>
      <c r="G9" s="4">
        <v>11700933.859999999</v>
      </c>
      <c r="H9" s="259" t="s">
        <v>2368</v>
      </c>
      <c r="I9" s="260"/>
      <c r="J9" s="4">
        <v>10771259.09</v>
      </c>
      <c r="K9" s="4">
        <v>8862900</v>
      </c>
    </row>
    <row r="10" spans="3:11" x14ac:dyDescent="0.2">
      <c r="C10" s="7"/>
      <c r="D10" s="7" t="s">
        <v>274</v>
      </c>
      <c r="E10" s="7"/>
      <c r="G10" s="4">
        <v>215654.14</v>
      </c>
      <c r="H10" s="259" t="s">
        <v>2369</v>
      </c>
      <c r="I10" s="260"/>
      <c r="J10" s="4">
        <v>387654.82</v>
      </c>
      <c r="K10" s="4">
        <v>620000</v>
      </c>
    </row>
    <row r="11" spans="3:11" s="1" customFormat="1" x14ac:dyDescent="0.2">
      <c r="D11" s="13" t="s">
        <v>83</v>
      </c>
      <c r="E11" s="8"/>
      <c r="F11" s="65"/>
      <c r="G11" s="14"/>
      <c r="H11" s="261"/>
      <c r="I11" s="262"/>
      <c r="J11" s="14"/>
      <c r="K11" s="14"/>
    </row>
    <row r="12" spans="3:11" s="1" customFormat="1" x14ac:dyDescent="0.2">
      <c r="C12" s="8"/>
      <c r="D12" s="13" t="s">
        <v>275</v>
      </c>
      <c r="E12" s="8"/>
      <c r="F12" s="65"/>
      <c r="G12" s="16">
        <v>584263.75</v>
      </c>
      <c r="H12" s="263" t="s">
        <v>2370</v>
      </c>
      <c r="I12" s="260"/>
      <c r="J12" s="4">
        <v>957504</v>
      </c>
      <c r="K12" s="16">
        <v>680000</v>
      </c>
    </row>
    <row r="13" spans="3:11" s="1" customFormat="1" x14ac:dyDescent="0.2">
      <c r="C13" s="8"/>
      <c r="D13" s="13" t="s">
        <v>276</v>
      </c>
      <c r="E13" s="8"/>
      <c r="F13" s="65"/>
      <c r="G13" s="16">
        <v>68272.87</v>
      </c>
      <c r="H13" s="259" t="s">
        <v>2371</v>
      </c>
      <c r="I13" s="260"/>
      <c r="J13" s="4">
        <v>82746.31</v>
      </c>
      <c r="K13" s="16">
        <v>100000</v>
      </c>
    </row>
    <row r="14" spans="3:11" s="1" customFormat="1" x14ac:dyDescent="0.2">
      <c r="C14" s="8"/>
      <c r="D14" s="8"/>
      <c r="E14" s="8"/>
      <c r="F14" s="65"/>
      <c r="G14" s="14"/>
      <c r="H14" s="259"/>
      <c r="I14" s="260"/>
      <c r="J14" s="14"/>
      <c r="K14" s="14"/>
    </row>
    <row r="15" spans="3:11" s="1" customFormat="1" x14ac:dyDescent="0.2">
      <c r="C15" s="8" t="s">
        <v>90</v>
      </c>
      <c r="D15" s="13"/>
      <c r="E15" s="8"/>
      <c r="F15" s="65"/>
      <c r="G15" s="12">
        <f>SUM(G7:G10)+SUM(G12:G13)</f>
        <v>13320011.619999999</v>
      </c>
      <c r="H15" s="259"/>
      <c r="I15" s="262"/>
      <c r="J15" s="12">
        <f>SUM(J7:J10)+SUM(J12:J13)</f>
        <v>12892035.58</v>
      </c>
      <c r="K15" s="12">
        <f>SUM(K7:K10)+SUM(K12:K13)</f>
        <v>10942900</v>
      </c>
    </row>
    <row r="16" spans="3:11" s="1" customFormat="1" x14ac:dyDescent="0.2">
      <c r="C16" s="8"/>
      <c r="D16" s="8"/>
      <c r="E16" s="8"/>
      <c r="F16" s="65"/>
      <c r="G16" s="14"/>
      <c r="H16" s="259"/>
      <c r="I16" s="262"/>
      <c r="J16" s="14"/>
      <c r="K16" s="14"/>
    </row>
    <row r="17" spans="3:11" x14ac:dyDescent="0.2">
      <c r="C17" s="8" t="s">
        <v>84</v>
      </c>
      <c r="D17" s="8"/>
      <c r="G17" s="14"/>
      <c r="H17" s="259"/>
      <c r="I17" s="262"/>
      <c r="J17" s="14"/>
      <c r="K17" s="14"/>
    </row>
    <row r="18" spans="3:11" x14ac:dyDescent="0.2">
      <c r="C18" s="7"/>
      <c r="D18" s="7" t="s">
        <v>277</v>
      </c>
      <c r="E18" s="7"/>
      <c r="G18" s="4">
        <v>0</v>
      </c>
      <c r="H18" s="259"/>
      <c r="I18" s="260"/>
      <c r="J18" s="4">
        <v>0</v>
      </c>
      <c r="K18" s="4">
        <v>0</v>
      </c>
    </row>
    <row r="19" spans="3:11" x14ac:dyDescent="0.2">
      <c r="C19" s="7"/>
      <c r="D19" s="7"/>
      <c r="E19" s="7"/>
      <c r="H19" s="259"/>
      <c r="I19" s="260"/>
      <c r="J19" s="4"/>
    </row>
    <row r="20" spans="3:11" x14ac:dyDescent="0.2">
      <c r="C20" s="7"/>
      <c r="D20" s="7" t="s">
        <v>86</v>
      </c>
      <c r="E20" s="7"/>
      <c r="H20" s="259"/>
      <c r="I20" s="260"/>
      <c r="J20" s="4"/>
    </row>
    <row r="21" spans="3:11" x14ac:dyDescent="0.2">
      <c r="C21" s="7"/>
      <c r="D21" s="7" t="s">
        <v>278</v>
      </c>
      <c r="E21" s="7"/>
      <c r="G21" s="273">
        <v>5426960.04</v>
      </c>
      <c r="H21" s="259" t="s">
        <v>2372</v>
      </c>
      <c r="I21" s="260"/>
      <c r="J21" s="4">
        <v>3786104.55</v>
      </c>
      <c r="K21" s="4">
        <v>2754000</v>
      </c>
    </row>
    <row r="22" spans="3:11" x14ac:dyDescent="0.2">
      <c r="D22" s="11" t="s">
        <v>87</v>
      </c>
      <c r="E22" s="7"/>
      <c r="G22" s="14"/>
      <c r="H22" s="259"/>
      <c r="I22" s="262"/>
      <c r="J22" s="14"/>
      <c r="K22" s="14"/>
    </row>
    <row r="23" spans="3:11" x14ac:dyDescent="0.2">
      <c r="D23" s="11"/>
      <c r="E23" s="8" t="s">
        <v>279</v>
      </c>
      <c r="G23" s="14"/>
      <c r="H23" s="259"/>
      <c r="I23" s="262"/>
      <c r="J23" s="14"/>
      <c r="K23" s="14"/>
    </row>
    <row r="24" spans="3:11" x14ac:dyDescent="0.2">
      <c r="C24" s="10" t="s">
        <v>62</v>
      </c>
      <c r="D24" s="10" t="s">
        <v>62</v>
      </c>
      <c r="E24" s="10" t="s">
        <v>280</v>
      </c>
      <c r="G24" s="4">
        <v>692520.48</v>
      </c>
      <c r="H24" s="259" t="s">
        <v>2373</v>
      </c>
      <c r="I24" s="260" t="s">
        <v>2374</v>
      </c>
      <c r="J24" s="4">
        <v>457583.61</v>
      </c>
      <c r="K24" s="4">
        <v>612200</v>
      </c>
    </row>
    <row r="25" spans="3:11" x14ac:dyDescent="0.2">
      <c r="C25" s="10" t="s">
        <v>62</v>
      </c>
      <c r="D25" s="10" t="s">
        <v>62</v>
      </c>
      <c r="E25" s="10" t="s">
        <v>281</v>
      </c>
      <c r="G25" s="4">
        <v>576768.37</v>
      </c>
      <c r="H25" s="259" t="s">
        <v>2373</v>
      </c>
      <c r="I25" s="260" t="s">
        <v>2374</v>
      </c>
      <c r="J25" s="4">
        <v>468261.52</v>
      </c>
      <c r="K25" s="4">
        <v>532200</v>
      </c>
    </row>
    <row r="26" spans="3:11" x14ac:dyDescent="0.2">
      <c r="D26" s="11"/>
      <c r="E26" s="8" t="s">
        <v>282</v>
      </c>
      <c r="G26" s="14"/>
      <c r="H26" s="259"/>
      <c r="I26" s="262"/>
      <c r="J26" s="14"/>
      <c r="K26" s="14"/>
    </row>
    <row r="27" spans="3:11" x14ac:dyDescent="0.2">
      <c r="C27" s="10" t="s">
        <v>62</v>
      </c>
      <c r="D27" s="10" t="s">
        <v>62</v>
      </c>
      <c r="E27" s="10" t="s">
        <v>283</v>
      </c>
      <c r="G27" s="4">
        <v>7704.7</v>
      </c>
      <c r="H27" s="259" t="s">
        <v>2373</v>
      </c>
      <c r="I27" s="260" t="s">
        <v>2374</v>
      </c>
      <c r="J27" s="4">
        <v>1534066.21</v>
      </c>
      <c r="K27" s="4">
        <v>0</v>
      </c>
    </row>
    <row r="28" spans="3:11" x14ac:dyDescent="0.2">
      <c r="D28" s="11"/>
      <c r="E28" s="8" t="s">
        <v>284</v>
      </c>
      <c r="G28" s="14"/>
      <c r="H28" s="259"/>
      <c r="I28" s="262"/>
      <c r="J28" s="14"/>
      <c r="K28" s="14"/>
    </row>
    <row r="29" spans="3:11" x14ac:dyDescent="0.2">
      <c r="C29" s="10" t="s">
        <v>62</v>
      </c>
      <c r="D29" s="10" t="s">
        <v>62</v>
      </c>
      <c r="E29" s="10" t="s">
        <v>285</v>
      </c>
      <c r="G29" s="4">
        <v>1017417.84</v>
      </c>
      <c r="H29" s="259" t="s">
        <v>2373</v>
      </c>
      <c r="I29" s="260" t="s">
        <v>2374</v>
      </c>
      <c r="J29" s="4">
        <v>510874.66</v>
      </c>
      <c r="K29" s="4">
        <v>1215500</v>
      </c>
    </row>
    <row r="30" spans="3:11" x14ac:dyDescent="0.2">
      <c r="C30" s="10" t="s">
        <v>62</v>
      </c>
      <c r="D30" s="10" t="s">
        <v>62</v>
      </c>
      <c r="E30" s="10" t="s">
        <v>286</v>
      </c>
      <c r="G30" s="4">
        <v>465905.06</v>
      </c>
      <c r="H30" s="259" t="s">
        <v>2373</v>
      </c>
      <c r="I30" s="260" t="s">
        <v>2374</v>
      </c>
      <c r="J30" s="4">
        <v>104896.53</v>
      </c>
      <c r="K30" s="4">
        <v>665100</v>
      </c>
    </row>
    <row r="31" spans="3:11" x14ac:dyDescent="0.2">
      <c r="D31" s="11"/>
      <c r="E31" s="8" t="s">
        <v>287</v>
      </c>
      <c r="G31" s="14"/>
      <c r="H31" s="259"/>
      <c r="I31" s="262"/>
      <c r="J31" s="14"/>
      <c r="K31" s="14"/>
    </row>
    <row r="32" spans="3:11" x14ac:dyDescent="0.2">
      <c r="C32" s="10" t="s">
        <v>62</v>
      </c>
      <c r="D32" s="10" t="s">
        <v>62</v>
      </c>
      <c r="E32" s="10" t="s">
        <v>288</v>
      </c>
      <c r="G32" s="4">
        <v>2725978.67</v>
      </c>
      <c r="H32" s="259" t="s">
        <v>2373</v>
      </c>
      <c r="I32" s="260" t="s">
        <v>2374</v>
      </c>
      <c r="J32" s="4">
        <v>2391509.6</v>
      </c>
      <c r="K32" s="4">
        <v>2974200</v>
      </c>
    </row>
    <row r="33" spans="3:13" x14ac:dyDescent="0.2">
      <c r="C33" s="10" t="s">
        <v>62</v>
      </c>
      <c r="D33" s="10" t="s">
        <v>62</v>
      </c>
      <c r="E33" s="10" t="s">
        <v>289</v>
      </c>
      <c r="G33" s="4">
        <v>260267.73</v>
      </c>
      <c r="H33" s="259" t="s">
        <v>2373</v>
      </c>
      <c r="I33" s="260" t="s">
        <v>2374</v>
      </c>
      <c r="J33" s="4">
        <v>551085.42000000004</v>
      </c>
      <c r="K33" s="4">
        <v>499600</v>
      </c>
    </row>
    <row r="34" spans="3:13" x14ac:dyDescent="0.2">
      <c r="D34" s="11"/>
      <c r="E34" s="8" t="s">
        <v>290</v>
      </c>
      <c r="G34" s="14"/>
      <c r="H34" s="259"/>
      <c r="I34" s="262"/>
      <c r="J34" s="14"/>
      <c r="K34" s="14"/>
    </row>
    <row r="35" spans="3:13" x14ac:dyDescent="0.2">
      <c r="C35" s="10" t="s">
        <v>62</v>
      </c>
      <c r="D35" s="10" t="s">
        <v>62</v>
      </c>
      <c r="E35" s="10" t="s">
        <v>291</v>
      </c>
      <c r="G35" s="4">
        <f>4748+117331+116266</f>
        <v>238345</v>
      </c>
      <c r="H35" s="259" t="s">
        <v>2373</v>
      </c>
      <c r="I35" s="260" t="s">
        <v>2374</v>
      </c>
      <c r="J35" s="4">
        <v>1534231</v>
      </c>
      <c r="K35" s="4">
        <v>365000</v>
      </c>
    </row>
    <row r="36" spans="3:13" x14ac:dyDescent="0.2">
      <c r="C36" s="10" t="s">
        <v>62</v>
      </c>
      <c r="D36" s="10" t="s">
        <v>62</v>
      </c>
      <c r="E36" s="10" t="s">
        <v>292</v>
      </c>
      <c r="G36" s="4">
        <v>754773.08</v>
      </c>
      <c r="H36" s="259" t="s">
        <v>2373</v>
      </c>
      <c r="I36" s="260" t="s">
        <v>2374</v>
      </c>
      <c r="J36" s="4">
        <v>594386.86</v>
      </c>
      <c r="K36" s="4">
        <v>728800</v>
      </c>
    </row>
    <row r="37" spans="3:13" x14ac:dyDescent="0.2">
      <c r="C37" s="10"/>
      <c r="E37" s="10" t="s">
        <v>88</v>
      </c>
      <c r="G37" s="275">
        <f>SUM(G23:G36)</f>
        <v>6739680.9300000006</v>
      </c>
      <c r="H37" s="259" t="s">
        <v>2373</v>
      </c>
      <c r="I37" s="260" t="s">
        <v>2374</v>
      </c>
      <c r="J37" s="4">
        <f>SUM(J23:J36)</f>
        <v>8146895.4100000001</v>
      </c>
      <c r="K37" s="4">
        <f>SUM(K23:K36)</f>
        <v>7592600</v>
      </c>
    </row>
    <row r="38" spans="3:13" x14ac:dyDescent="0.2">
      <c r="C38" s="10"/>
      <c r="D38" s="10"/>
      <c r="E38" s="10"/>
      <c r="H38" s="259"/>
      <c r="I38" s="260"/>
      <c r="J38" s="4"/>
    </row>
    <row r="39" spans="3:13" x14ac:dyDescent="0.2">
      <c r="C39" s="7"/>
      <c r="D39" s="11" t="s">
        <v>85</v>
      </c>
      <c r="E39" s="7"/>
      <c r="G39" s="275">
        <f>751611.61-117331-116266</f>
        <v>518014.61</v>
      </c>
      <c r="H39" s="264" t="s">
        <v>2375</v>
      </c>
      <c r="I39" s="265" t="s">
        <v>2374</v>
      </c>
      <c r="J39" s="4">
        <v>752756</v>
      </c>
      <c r="K39" s="4">
        <v>596300</v>
      </c>
    </row>
    <row r="40" spans="3:13" x14ac:dyDescent="0.2">
      <c r="H40" s="266"/>
      <c r="I40" s="267"/>
      <c r="J40" s="4"/>
    </row>
    <row r="41" spans="3:13" x14ac:dyDescent="0.2">
      <c r="C41" s="1" t="s">
        <v>63</v>
      </c>
      <c r="G41" s="276">
        <f>SUM(G18:G18)+SUM(G21)+SUM(G23:G36)+SUM(G39:G39)</f>
        <v>12684655.58</v>
      </c>
      <c r="H41" s="266"/>
      <c r="I41" s="268"/>
      <c r="J41" s="12">
        <f>SUM(J18:J18)+SUM(J21)+SUM(J23:J36)+SUM(J39:J39)</f>
        <v>12685755.960000001</v>
      </c>
      <c r="K41" s="12">
        <f>SUM(K18:K18)+SUM(K21)+SUM(K23:K36)+SUM(K39:K39)</f>
        <v>10942900</v>
      </c>
    </row>
    <row r="42" spans="3:13" x14ac:dyDescent="0.2">
      <c r="H42" s="266"/>
      <c r="I42" s="67"/>
      <c r="J42" s="4"/>
      <c r="M42" s="67"/>
    </row>
    <row r="43" spans="3:13" x14ac:dyDescent="0.2">
      <c r="C43" s="1" t="s">
        <v>61</v>
      </c>
      <c r="G43" s="12">
        <f>SUM(G15:G15)-SUM(G40:G41)</f>
        <v>635356.03999999911</v>
      </c>
      <c r="H43" s="266"/>
      <c r="I43" s="268"/>
      <c r="J43" s="12">
        <f>SUM(J15:J15)-SUM(J40:J41)</f>
        <v>206279.61999999918</v>
      </c>
      <c r="K43" s="12">
        <f>SUM(K15:K15)-SUM(K40:K41)</f>
        <v>0</v>
      </c>
    </row>
    <row r="44" spans="3:13" x14ac:dyDescent="0.2">
      <c r="C44" s="1"/>
      <c r="G44" s="12"/>
      <c r="H44" s="266"/>
      <c r="I44" s="268"/>
      <c r="J44" s="12"/>
      <c r="K44" s="12"/>
    </row>
    <row r="45" spans="3:13" x14ac:dyDescent="0.2">
      <c r="C45" s="1"/>
      <c r="G45" s="12"/>
      <c r="H45" s="266"/>
      <c r="I45" s="268"/>
      <c r="J45" s="12"/>
      <c r="K45" s="12"/>
    </row>
    <row r="46" spans="3:13" x14ac:dyDescent="0.2">
      <c r="C46" s="1" t="s">
        <v>41</v>
      </c>
      <c r="G46" s="12"/>
      <c r="H46" s="266"/>
      <c r="I46" s="268"/>
      <c r="J46" s="12"/>
      <c r="K46" s="12"/>
    </row>
    <row r="47" spans="3:13" x14ac:dyDescent="0.2">
      <c r="C47" s="7"/>
      <c r="D47" s="7" t="s">
        <v>91</v>
      </c>
      <c r="E47" s="7"/>
      <c r="G47" s="4">
        <v>14806.8</v>
      </c>
      <c r="H47" s="269" t="s">
        <v>2376</v>
      </c>
      <c r="I47" s="67"/>
      <c r="J47" s="4">
        <v>9638</v>
      </c>
      <c r="K47" s="4">
        <v>0</v>
      </c>
      <c r="L47" s="67"/>
    </row>
    <row r="48" spans="3:13" x14ac:dyDescent="0.2">
      <c r="C48" s="7"/>
      <c r="D48" s="7" t="s">
        <v>92</v>
      </c>
      <c r="E48" s="7"/>
      <c r="G48" s="4">
        <v>-93870.93</v>
      </c>
      <c r="H48" s="269" t="s">
        <v>2377</v>
      </c>
      <c r="I48" s="67"/>
      <c r="J48" s="4">
        <v>-116118.69</v>
      </c>
      <c r="K48" s="4">
        <v>0</v>
      </c>
      <c r="L48" s="67"/>
    </row>
    <row r="49" spans="3:12" x14ac:dyDescent="0.2">
      <c r="C49" s="7"/>
      <c r="D49" s="7" t="s">
        <v>93</v>
      </c>
      <c r="E49" s="7"/>
      <c r="G49" s="4">
        <v>714420.17</v>
      </c>
      <c r="H49" s="269" t="s">
        <v>2376</v>
      </c>
      <c r="I49" s="67"/>
      <c r="J49" s="4">
        <v>312760.14</v>
      </c>
      <c r="K49" s="4">
        <v>0</v>
      </c>
      <c r="L49" s="67"/>
    </row>
    <row r="50" spans="3:12" x14ac:dyDescent="0.2">
      <c r="C50" s="1" t="s">
        <v>42</v>
      </c>
      <c r="D50" s="7"/>
      <c r="E50" s="7"/>
      <c r="G50" s="12">
        <f>SUM(G47:G47)+SUM(G48)+SUM(G49:G49)</f>
        <v>635356.04</v>
      </c>
      <c r="H50" s="268"/>
      <c r="I50" s="268"/>
      <c r="J50" s="12">
        <f>SUM(J47:J47)+SUM(J48)+SUM(J49:J49)</f>
        <v>206279.45</v>
      </c>
      <c r="K50" s="12">
        <f>SUM(K47:K47)+SUM(K48)+SUM(K49:K49)</f>
        <v>0</v>
      </c>
    </row>
    <row r="51" spans="3:12" x14ac:dyDescent="0.2">
      <c r="H51" s="67"/>
      <c r="I51" s="67"/>
    </row>
  </sheetData>
  <mergeCells count="2">
    <mergeCell ref="C1:J1"/>
    <mergeCell ref="C2:J2"/>
  </mergeCells>
  <conditionalFormatting sqref="G21 G18 F6 G10 F7:G9 F24:G25 F27:G27 F26 F29:G30 F28 F32:G33 F31 F35:G36 F34 J12:K13 F10:F23 G37:G39 G47:G49 F37:F50 J47:K49 J35:K39 J32:K33 J29:K30 J27:K27 J24:K25 J7:K10 J18:K18 J21:K21">
    <cfRule type="cellIs" dxfId="2" priority="2" stopIfTrue="1" operator="equal">
      <formula>0</formula>
    </cfRule>
  </conditionalFormatting>
  <conditionalFormatting sqref="H7:I10 I47:I49 I18 I21 I24:I25 I27 I29:I30 I32:I33 I35:I39">
    <cfRule type="cellIs" dxfId="1" priority="1" stopIfTrue="1" operator="equal">
      <formula>0</formula>
    </cfRule>
  </conditionalFormatting>
  <pageMargins left="0.78740157480314965" right="0.39370078740157483" top="0.59055118110236227" bottom="0.59055118110236227" header="0.51181102362204722" footer="0.51181102362204722"/>
  <pageSetup paperSize="9" scale="89"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FFC000"/>
    <pageSetUpPr autoPageBreaks="0" fitToPage="1"/>
  </sheetPr>
  <dimension ref="A2:T417"/>
  <sheetViews>
    <sheetView showGridLines="0" zoomScaleNormal="100" workbookViewId="0">
      <pane xSplit="1" ySplit="7" topLeftCell="B289" activePane="bottomRight" state="frozen"/>
      <selection pane="topRight" activeCell="C1" sqref="C1"/>
      <selection pane="bottomLeft" activeCell="A13" sqref="A13"/>
      <selection pane="bottomRight" activeCell="B362" sqref="B362:H365"/>
    </sheetView>
  </sheetViews>
  <sheetFormatPr baseColWidth="10" defaultColWidth="9.140625" defaultRowHeight="12.75" outlineLevelRow="3" x14ac:dyDescent="0.2"/>
  <cols>
    <col min="1" max="1" width="1.7109375" customWidth="1"/>
    <col min="2" max="2" width="10.5703125" style="96" customWidth="1"/>
    <col min="3" max="3" width="35.7109375" customWidth="1"/>
    <col min="4" max="5" width="11.7109375" style="67" customWidth="1"/>
    <col min="6" max="7" width="11.7109375" style="97" customWidth="1"/>
    <col min="8" max="9" width="11.7109375" style="67" customWidth="1"/>
    <col min="10" max="11" width="11.7109375" style="97" customWidth="1"/>
    <col min="12" max="13" width="11.7109375" style="67" customWidth="1"/>
    <col min="14" max="15" width="11.7109375" style="97" customWidth="1"/>
    <col min="16" max="17" width="11.7109375" customWidth="1"/>
    <col min="18" max="19" width="11.7109375" style="97" customWidth="1"/>
    <col min="20" max="20" width="1.7109375" style="67" customWidth="1"/>
  </cols>
  <sheetData>
    <row r="2" spans="2:20" ht="18" x14ac:dyDescent="0.25">
      <c r="B2" s="227" t="s">
        <v>297</v>
      </c>
      <c r="C2" s="227"/>
      <c r="D2" s="227"/>
      <c r="E2" s="227"/>
      <c r="F2" s="227"/>
      <c r="G2" s="227"/>
      <c r="H2" s="285" t="s">
        <v>2398</v>
      </c>
      <c r="I2" s="227"/>
      <c r="J2" s="227"/>
      <c r="K2" s="227"/>
      <c r="L2" s="227"/>
      <c r="M2" s="227"/>
      <c r="N2" s="227"/>
      <c r="O2" s="227"/>
      <c r="P2" s="227"/>
      <c r="R2" s="95"/>
      <c r="S2" s="95"/>
      <c r="T2"/>
    </row>
    <row r="3" spans="2:20" ht="18" x14ac:dyDescent="0.25">
      <c r="B3" s="227" t="s">
        <v>298</v>
      </c>
      <c r="C3" s="46"/>
      <c r="D3" s="46"/>
      <c r="E3" s="46"/>
      <c r="F3" s="46"/>
      <c r="G3" s="46"/>
      <c r="H3" s="46"/>
      <c r="I3" s="46"/>
      <c r="J3" s="46"/>
      <c r="K3" s="46"/>
      <c r="L3" s="46"/>
      <c r="M3" s="46"/>
      <c r="N3" s="46"/>
      <c r="O3" s="46"/>
      <c r="P3" s="46"/>
      <c r="R3" s="98"/>
      <c r="S3" s="98"/>
      <c r="T3"/>
    </row>
    <row r="4" spans="2:20" ht="9.75" customHeight="1" thickBot="1" x14ac:dyDescent="0.3">
      <c r="B4" s="99"/>
      <c r="C4" s="100"/>
      <c r="D4" s="100"/>
      <c r="E4" s="100"/>
      <c r="F4" s="100"/>
      <c r="G4" s="100"/>
      <c r="H4" s="100"/>
      <c r="I4" s="100"/>
      <c r="J4" s="100"/>
      <c r="K4" s="100"/>
      <c r="L4" s="100"/>
      <c r="M4" s="100"/>
      <c r="N4" s="100"/>
      <c r="O4" s="100"/>
      <c r="P4" s="100"/>
      <c r="R4" s="98"/>
      <c r="S4" s="98"/>
      <c r="T4"/>
    </row>
    <row r="5" spans="2:20" ht="13.5" thickBot="1" x14ac:dyDescent="0.25">
      <c r="B5" s="101"/>
      <c r="C5" s="102"/>
      <c r="D5" s="345" t="s">
        <v>179</v>
      </c>
      <c r="E5" s="346"/>
      <c r="F5" s="346"/>
      <c r="G5" s="347"/>
      <c r="H5" s="345" t="s">
        <v>180</v>
      </c>
      <c r="I5" s="346"/>
      <c r="J5" s="346"/>
      <c r="K5" s="347"/>
      <c r="L5" s="345" t="s">
        <v>181</v>
      </c>
      <c r="M5" s="346"/>
      <c r="N5" s="346"/>
      <c r="O5" s="347"/>
      <c r="P5" s="345" t="s">
        <v>182</v>
      </c>
      <c r="Q5" s="346"/>
      <c r="R5" s="346"/>
      <c r="S5" s="347"/>
    </row>
    <row r="6" spans="2:20" s="103" customFormat="1" x14ac:dyDescent="0.2">
      <c r="B6" s="104" t="s">
        <v>183</v>
      </c>
      <c r="C6" s="105"/>
      <c r="D6" s="106" t="s">
        <v>173</v>
      </c>
      <c r="E6" s="107" t="s">
        <v>184</v>
      </c>
      <c r="F6" s="108" t="s">
        <v>185</v>
      </c>
      <c r="G6" s="109" t="s">
        <v>186</v>
      </c>
      <c r="H6" s="106" t="s">
        <v>173</v>
      </c>
      <c r="I6" s="107" t="s">
        <v>184</v>
      </c>
      <c r="J6" s="108" t="s">
        <v>185</v>
      </c>
      <c r="K6" s="109" t="s">
        <v>186</v>
      </c>
      <c r="L6" s="106" t="s">
        <v>173</v>
      </c>
      <c r="M6" s="107" t="s">
        <v>184</v>
      </c>
      <c r="N6" s="108" t="s">
        <v>185</v>
      </c>
      <c r="O6" s="109" t="s">
        <v>186</v>
      </c>
      <c r="P6" s="106" t="s">
        <v>173</v>
      </c>
      <c r="Q6" s="107" t="s">
        <v>184</v>
      </c>
      <c r="R6" s="108" t="s">
        <v>185</v>
      </c>
      <c r="S6" s="110" t="s">
        <v>186</v>
      </c>
      <c r="T6" s="111"/>
    </row>
    <row r="7" spans="2:20" ht="13.5" thickBot="1" x14ac:dyDescent="0.25">
      <c r="B7" s="112"/>
      <c r="C7" s="113"/>
      <c r="D7" s="114" t="s">
        <v>187</v>
      </c>
      <c r="E7" s="115" t="s">
        <v>187</v>
      </c>
      <c r="F7" s="116"/>
      <c r="G7" s="117"/>
      <c r="H7" s="114" t="s">
        <v>187</v>
      </c>
      <c r="I7" s="115" t="s">
        <v>187</v>
      </c>
      <c r="J7" s="116"/>
      <c r="K7" s="117"/>
      <c r="L7" s="114" t="s">
        <v>187</v>
      </c>
      <c r="M7" s="115" t="s">
        <v>187</v>
      </c>
      <c r="N7" s="116"/>
      <c r="O7" s="117"/>
      <c r="P7" s="114" t="s">
        <v>187</v>
      </c>
      <c r="Q7" s="115" t="s">
        <v>187</v>
      </c>
      <c r="R7" s="116"/>
      <c r="S7" s="118"/>
      <c r="T7" s="119"/>
    </row>
    <row r="8" spans="2:20" ht="15" hidden="1" customHeight="1" outlineLevel="3" x14ac:dyDescent="0.2">
      <c r="B8" s="120" t="s">
        <v>299</v>
      </c>
      <c r="C8" t="s">
        <v>300</v>
      </c>
      <c r="D8" s="121">
        <v>-102549</v>
      </c>
      <c r="E8" s="122">
        <v>-132200</v>
      </c>
      <c r="F8" s="123">
        <f t="shared" ref="F8:F71" si="0">D8-E8</f>
        <v>29651</v>
      </c>
      <c r="G8" s="124">
        <v>-132200</v>
      </c>
      <c r="H8" s="121">
        <v>0</v>
      </c>
      <c r="I8" s="122">
        <v>0</v>
      </c>
      <c r="J8" s="123">
        <f t="shared" ref="J8:J71" si="1">H8-I8</f>
        <v>0</v>
      </c>
      <c r="K8" s="124">
        <v>0</v>
      </c>
      <c r="L8" s="121">
        <v>-102549</v>
      </c>
      <c r="M8" s="122">
        <v>-132200</v>
      </c>
      <c r="N8" s="123">
        <f t="shared" ref="N8:N71" si="2">L8-M8</f>
        <v>29651</v>
      </c>
      <c r="O8" s="97">
        <f t="shared" ref="O8:O71" si="3">G8+K8</f>
        <v>-132200</v>
      </c>
      <c r="P8" s="121">
        <v>0</v>
      </c>
      <c r="Q8" s="122">
        <v>0</v>
      </c>
      <c r="R8" s="123">
        <f t="shared" ref="R8:R71" si="4">P8-Q8</f>
        <v>0</v>
      </c>
      <c r="S8" s="125">
        <v>0</v>
      </c>
      <c r="T8" s="97"/>
    </row>
    <row r="9" spans="2:20" ht="15" hidden="1" customHeight="1" outlineLevel="3" x14ac:dyDescent="0.2">
      <c r="B9" s="120" t="s">
        <v>301</v>
      </c>
      <c r="C9" t="s">
        <v>302</v>
      </c>
      <c r="D9" s="121">
        <v>0</v>
      </c>
      <c r="E9" s="122">
        <v>0</v>
      </c>
      <c r="F9" s="123">
        <f t="shared" si="0"/>
        <v>0</v>
      </c>
      <c r="G9" s="124">
        <v>0</v>
      </c>
      <c r="H9" s="121">
        <v>346206.68</v>
      </c>
      <c r="I9" s="122">
        <v>303100</v>
      </c>
      <c r="J9" s="123">
        <f t="shared" si="1"/>
        <v>43106.679999999993</v>
      </c>
      <c r="K9" s="124">
        <v>303100</v>
      </c>
      <c r="L9" s="121">
        <v>346206.68</v>
      </c>
      <c r="M9" s="122">
        <v>303100</v>
      </c>
      <c r="N9" s="123">
        <f t="shared" si="2"/>
        <v>43106.679999999993</v>
      </c>
      <c r="O9" s="97">
        <f t="shared" si="3"/>
        <v>303100</v>
      </c>
      <c r="P9" s="121">
        <v>0</v>
      </c>
      <c r="Q9" s="122">
        <v>0</v>
      </c>
      <c r="R9" s="123">
        <f t="shared" si="4"/>
        <v>0</v>
      </c>
      <c r="S9" s="125">
        <v>0</v>
      </c>
      <c r="T9" s="97"/>
    </row>
    <row r="10" spans="2:20" ht="15" hidden="1" customHeight="1" outlineLevel="3" x14ac:dyDescent="0.2">
      <c r="B10" s="120" t="s">
        <v>303</v>
      </c>
      <c r="C10" t="s">
        <v>304</v>
      </c>
      <c r="D10" s="121">
        <v>0</v>
      </c>
      <c r="E10" s="122">
        <v>0</v>
      </c>
      <c r="F10" s="123">
        <f t="shared" si="0"/>
        <v>0</v>
      </c>
      <c r="G10" s="124">
        <v>0</v>
      </c>
      <c r="H10" s="121">
        <v>475.4</v>
      </c>
      <c r="I10" s="122">
        <v>0</v>
      </c>
      <c r="J10" s="123">
        <f t="shared" si="1"/>
        <v>475.4</v>
      </c>
      <c r="K10" s="124">
        <v>0</v>
      </c>
      <c r="L10" s="121">
        <v>475.4</v>
      </c>
      <c r="M10" s="122">
        <v>0</v>
      </c>
      <c r="N10" s="123">
        <f t="shared" si="2"/>
        <v>475.4</v>
      </c>
      <c r="O10" s="97">
        <f t="shared" si="3"/>
        <v>0</v>
      </c>
      <c r="P10" s="121">
        <v>0</v>
      </c>
      <c r="Q10" s="122">
        <v>0</v>
      </c>
      <c r="R10" s="123">
        <f t="shared" si="4"/>
        <v>0</v>
      </c>
      <c r="S10" s="125">
        <v>0</v>
      </c>
      <c r="T10" s="97"/>
    </row>
    <row r="11" spans="2:20" ht="15" hidden="1" customHeight="1" outlineLevel="3" x14ac:dyDescent="0.2">
      <c r="B11" s="120" t="s">
        <v>305</v>
      </c>
      <c r="C11" t="s">
        <v>306</v>
      </c>
      <c r="D11" s="121">
        <v>0</v>
      </c>
      <c r="E11" s="122">
        <v>0</v>
      </c>
      <c r="F11" s="123">
        <f t="shared" si="0"/>
        <v>0</v>
      </c>
      <c r="G11" s="124">
        <v>0</v>
      </c>
      <c r="H11" s="121">
        <v>0</v>
      </c>
      <c r="I11" s="122">
        <v>5000</v>
      </c>
      <c r="J11" s="123">
        <f t="shared" si="1"/>
        <v>-5000</v>
      </c>
      <c r="K11" s="124">
        <v>5000</v>
      </c>
      <c r="L11" s="121">
        <v>0</v>
      </c>
      <c r="M11" s="122">
        <v>5000</v>
      </c>
      <c r="N11" s="123">
        <f t="shared" si="2"/>
        <v>-5000</v>
      </c>
      <c r="O11" s="97">
        <f t="shared" si="3"/>
        <v>5000</v>
      </c>
      <c r="P11" s="121">
        <v>0</v>
      </c>
      <c r="Q11" s="122">
        <v>0</v>
      </c>
      <c r="R11" s="123">
        <f t="shared" si="4"/>
        <v>0</v>
      </c>
      <c r="S11" s="125">
        <v>0</v>
      </c>
      <c r="T11" s="97"/>
    </row>
    <row r="12" spans="2:20" ht="15" hidden="1" customHeight="1" outlineLevel="3" x14ac:dyDescent="0.2">
      <c r="B12" s="120" t="s">
        <v>307</v>
      </c>
      <c r="C12" t="s">
        <v>308</v>
      </c>
      <c r="D12" s="121">
        <v>0</v>
      </c>
      <c r="E12" s="122">
        <v>0</v>
      </c>
      <c r="F12" s="123">
        <f t="shared" si="0"/>
        <v>0</v>
      </c>
      <c r="G12" s="124">
        <v>0</v>
      </c>
      <c r="H12" s="121">
        <v>38395</v>
      </c>
      <c r="I12" s="122">
        <v>31900</v>
      </c>
      <c r="J12" s="123">
        <f t="shared" si="1"/>
        <v>6495</v>
      </c>
      <c r="K12" s="124">
        <v>31900</v>
      </c>
      <c r="L12" s="121">
        <v>38395</v>
      </c>
      <c r="M12" s="122">
        <v>31900</v>
      </c>
      <c r="N12" s="123">
        <f t="shared" si="2"/>
        <v>6495</v>
      </c>
      <c r="O12" s="97">
        <f t="shared" si="3"/>
        <v>31900</v>
      </c>
      <c r="P12" s="121">
        <v>0</v>
      </c>
      <c r="Q12" s="122">
        <v>0</v>
      </c>
      <c r="R12" s="123">
        <f t="shared" si="4"/>
        <v>0</v>
      </c>
      <c r="S12" s="125">
        <v>0</v>
      </c>
      <c r="T12" s="97"/>
    </row>
    <row r="13" spans="2:20" ht="15" hidden="1" customHeight="1" outlineLevel="3" x14ac:dyDescent="0.2">
      <c r="B13" s="120" t="s">
        <v>309</v>
      </c>
      <c r="C13" t="s">
        <v>310</v>
      </c>
      <c r="D13" s="121">
        <v>0</v>
      </c>
      <c r="E13" s="122">
        <v>0</v>
      </c>
      <c r="F13" s="123">
        <f t="shared" si="0"/>
        <v>0</v>
      </c>
      <c r="G13" s="124">
        <v>0</v>
      </c>
      <c r="H13" s="121">
        <v>545</v>
      </c>
      <c r="I13" s="122">
        <v>25000</v>
      </c>
      <c r="J13" s="123">
        <f t="shared" si="1"/>
        <v>-24455</v>
      </c>
      <c r="K13" s="124">
        <v>25000</v>
      </c>
      <c r="L13" s="121">
        <v>545</v>
      </c>
      <c r="M13" s="122">
        <v>25000</v>
      </c>
      <c r="N13" s="123">
        <f t="shared" si="2"/>
        <v>-24455</v>
      </c>
      <c r="O13" s="97">
        <f t="shared" si="3"/>
        <v>25000</v>
      </c>
      <c r="P13" s="121">
        <v>0</v>
      </c>
      <c r="Q13" s="122">
        <v>0</v>
      </c>
      <c r="R13" s="123">
        <f t="shared" si="4"/>
        <v>0</v>
      </c>
      <c r="S13" s="125">
        <v>0</v>
      </c>
      <c r="T13" s="97"/>
    </row>
    <row r="14" spans="2:20" ht="15" hidden="1" customHeight="1" outlineLevel="3" x14ac:dyDescent="0.2">
      <c r="B14" s="120" t="s">
        <v>311</v>
      </c>
      <c r="C14" t="s">
        <v>312</v>
      </c>
      <c r="D14" s="121">
        <v>0</v>
      </c>
      <c r="E14" s="122">
        <v>0</v>
      </c>
      <c r="F14" s="123">
        <f t="shared" si="0"/>
        <v>0</v>
      </c>
      <c r="G14" s="124">
        <v>0</v>
      </c>
      <c r="H14" s="121">
        <v>315</v>
      </c>
      <c r="I14" s="122">
        <v>0</v>
      </c>
      <c r="J14" s="123">
        <f t="shared" si="1"/>
        <v>315</v>
      </c>
      <c r="K14" s="124">
        <v>0</v>
      </c>
      <c r="L14" s="121">
        <v>315</v>
      </c>
      <c r="M14" s="122">
        <v>0</v>
      </c>
      <c r="N14" s="123">
        <f t="shared" si="2"/>
        <v>315</v>
      </c>
      <c r="O14" s="97">
        <f t="shared" si="3"/>
        <v>0</v>
      </c>
      <c r="P14" s="121">
        <v>0</v>
      </c>
      <c r="Q14" s="122">
        <v>0</v>
      </c>
      <c r="R14" s="123">
        <f t="shared" si="4"/>
        <v>0</v>
      </c>
      <c r="S14" s="125">
        <v>0</v>
      </c>
      <c r="T14" s="97"/>
    </row>
    <row r="15" spans="2:20" ht="15" hidden="1" customHeight="1" outlineLevel="3" x14ac:dyDescent="0.2">
      <c r="B15" s="120" t="s">
        <v>313</v>
      </c>
      <c r="C15" t="s">
        <v>314</v>
      </c>
      <c r="D15" s="121">
        <v>0</v>
      </c>
      <c r="E15" s="122">
        <v>0</v>
      </c>
      <c r="F15" s="123">
        <f t="shared" si="0"/>
        <v>0</v>
      </c>
      <c r="G15" s="124">
        <v>0</v>
      </c>
      <c r="H15" s="121">
        <v>0</v>
      </c>
      <c r="I15" s="122">
        <v>10000</v>
      </c>
      <c r="J15" s="123">
        <f t="shared" si="1"/>
        <v>-10000</v>
      </c>
      <c r="K15" s="124">
        <v>10000</v>
      </c>
      <c r="L15" s="121">
        <v>0</v>
      </c>
      <c r="M15" s="122">
        <v>10000</v>
      </c>
      <c r="N15" s="123">
        <f t="shared" si="2"/>
        <v>-10000</v>
      </c>
      <c r="O15" s="97">
        <f t="shared" si="3"/>
        <v>10000</v>
      </c>
      <c r="P15" s="121">
        <v>0</v>
      </c>
      <c r="Q15" s="122">
        <v>0</v>
      </c>
      <c r="R15" s="123">
        <f t="shared" si="4"/>
        <v>0</v>
      </c>
      <c r="S15" s="125">
        <v>0</v>
      </c>
      <c r="T15" s="97"/>
    </row>
    <row r="16" spans="2:20" ht="15" hidden="1" customHeight="1" outlineLevel="3" x14ac:dyDescent="0.2">
      <c r="B16" s="120" t="s">
        <v>315</v>
      </c>
      <c r="C16" t="s">
        <v>300</v>
      </c>
      <c r="D16" s="121">
        <v>0</v>
      </c>
      <c r="E16" s="122">
        <v>0</v>
      </c>
      <c r="F16" s="123">
        <f t="shared" si="0"/>
        <v>0</v>
      </c>
      <c r="G16" s="124">
        <v>0</v>
      </c>
      <c r="H16" s="121">
        <v>102549</v>
      </c>
      <c r="I16" s="122">
        <v>132200</v>
      </c>
      <c r="J16" s="123">
        <f t="shared" si="1"/>
        <v>-29651</v>
      </c>
      <c r="K16" s="124">
        <v>132200</v>
      </c>
      <c r="L16" s="121">
        <v>102549</v>
      </c>
      <c r="M16" s="122">
        <v>132200</v>
      </c>
      <c r="N16" s="123">
        <f t="shared" si="2"/>
        <v>-29651</v>
      </c>
      <c r="O16" s="97">
        <f t="shared" si="3"/>
        <v>132200</v>
      </c>
      <c r="P16" s="121">
        <v>0</v>
      </c>
      <c r="Q16" s="122">
        <v>0</v>
      </c>
      <c r="R16" s="123">
        <f t="shared" si="4"/>
        <v>0</v>
      </c>
      <c r="S16" s="125">
        <v>0</v>
      </c>
      <c r="T16" s="97"/>
    </row>
    <row r="17" spans="2:20" ht="15" hidden="1" customHeight="1" outlineLevel="3" x14ac:dyDescent="0.2">
      <c r="B17" s="120" t="s">
        <v>316</v>
      </c>
      <c r="C17" t="s">
        <v>317</v>
      </c>
      <c r="D17" s="121">
        <v>0</v>
      </c>
      <c r="E17" s="122">
        <v>0</v>
      </c>
      <c r="F17" s="123">
        <f t="shared" si="0"/>
        <v>0</v>
      </c>
      <c r="G17" s="124">
        <v>0</v>
      </c>
      <c r="H17" s="121">
        <v>3510</v>
      </c>
      <c r="I17" s="122">
        <v>2000</v>
      </c>
      <c r="J17" s="123">
        <f t="shared" si="1"/>
        <v>1510</v>
      </c>
      <c r="K17" s="124">
        <v>2000</v>
      </c>
      <c r="L17" s="121">
        <v>3510</v>
      </c>
      <c r="M17" s="122">
        <v>2000</v>
      </c>
      <c r="N17" s="123">
        <f t="shared" si="2"/>
        <v>1510</v>
      </c>
      <c r="O17" s="97">
        <f t="shared" si="3"/>
        <v>2000</v>
      </c>
      <c r="P17" s="121">
        <v>0</v>
      </c>
      <c r="Q17" s="122">
        <v>0</v>
      </c>
      <c r="R17" s="123">
        <f t="shared" si="4"/>
        <v>0</v>
      </c>
      <c r="S17" s="125">
        <v>0</v>
      </c>
      <c r="T17" s="97"/>
    </row>
    <row r="18" spans="2:20" ht="15" hidden="1" customHeight="1" outlineLevel="3" x14ac:dyDescent="0.2">
      <c r="B18" s="120" t="s">
        <v>318</v>
      </c>
      <c r="C18" t="s">
        <v>319</v>
      </c>
      <c r="D18" s="121">
        <v>0</v>
      </c>
      <c r="E18" s="122">
        <v>0</v>
      </c>
      <c r="F18" s="123">
        <f t="shared" si="0"/>
        <v>0</v>
      </c>
      <c r="G18" s="124">
        <v>0</v>
      </c>
      <c r="H18" s="121">
        <v>0</v>
      </c>
      <c r="I18" s="122">
        <v>20000</v>
      </c>
      <c r="J18" s="123">
        <f t="shared" si="1"/>
        <v>-20000</v>
      </c>
      <c r="K18" s="124">
        <v>20000</v>
      </c>
      <c r="L18" s="121">
        <v>0</v>
      </c>
      <c r="M18" s="122">
        <v>20000</v>
      </c>
      <c r="N18" s="123">
        <f t="shared" si="2"/>
        <v>-20000</v>
      </c>
      <c r="O18" s="97">
        <f t="shared" si="3"/>
        <v>20000</v>
      </c>
      <c r="P18" s="121">
        <v>0</v>
      </c>
      <c r="Q18" s="122">
        <v>0</v>
      </c>
      <c r="R18" s="123">
        <f t="shared" si="4"/>
        <v>0</v>
      </c>
      <c r="S18" s="125">
        <v>0</v>
      </c>
      <c r="T18" s="97"/>
    </row>
    <row r="19" spans="2:20" ht="15" hidden="1" customHeight="1" outlineLevel="3" x14ac:dyDescent="0.2">
      <c r="B19" s="120" t="s">
        <v>320</v>
      </c>
      <c r="C19" t="s">
        <v>321</v>
      </c>
      <c r="D19" s="121">
        <v>0</v>
      </c>
      <c r="E19" s="122">
        <v>0</v>
      </c>
      <c r="F19" s="123">
        <f t="shared" si="0"/>
        <v>0</v>
      </c>
      <c r="G19" s="124">
        <v>0</v>
      </c>
      <c r="H19" s="121">
        <v>0</v>
      </c>
      <c r="I19" s="122">
        <v>4000</v>
      </c>
      <c r="J19" s="123">
        <f t="shared" si="1"/>
        <v>-4000</v>
      </c>
      <c r="K19" s="124">
        <v>4000</v>
      </c>
      <c r="L19" s="121">
        <v>0</v>
      </c>
      <c r="M19" s="122">
        <v>4000</v>
      </c>
      <c r="N19" s="123">
        <f t="shared" si="2"/>
        <v>-4000</v>
      </c>
      <c r="O19" s="97">
        <f t="shared" si="3"/>
        <v>4000</v>
      </c>
      <c r="P19" s="121">
        <v>0</v>
      </c>
      <c r="Q19" s="122">
        <v>0</v>
      </c>
      <c r="R19" s="123">
        <f t="shared" si="4"/>
        <v>0</v>
      </c>
      <c r="S19" s="125">
        <v>0</v>
      </c>
      <c r="T19" s="97"/>
    </row>
    <row r="20" spans="2:20" ht="15" hidden="1" customHeight="1" outlineLevel="3" x14ac:dyDescent="0.2">
      <c r="B20" s="120" t="s">
        <v>322</v>
      </c>
      <c r="C20" t="s">
        <v>323</v>
      </c>
      <c r="D20" s="121">
        <v>0</v>
      </c>
      <c r="E20" s="122">
        <v>0</v>
      </c>
      <c r="F20" s="123">
        <f t="shared" si="0"/>
        <v>0</v>
      </c>
      <c r="G20" s="124">
        <v>0</v>
      </c>
      <c r="H20" s="121">
        <v>5316.41</v>
      </c>
      <c r="I20" s="122">
        <v>0</v>
      </c>
      <c r="J20" s="123">
        <f t="shared" si="1"/>
        <v>5316.41</v>
      </c>
      <c r="K20" s="124">
        <v>0</v>
      </c>
      <c r="L20" s="121">
        <v>5316.41</v>
      </c>
      <c r="M20" s="122">
        <v>0</v>
      </c>
      <c r="N20" s="123">
        <f t="shared" si="2"/>
        <v>5316.41</v>
      </c>
      <c r="O20" s="97">
        <f t="shared" si="3"/>
        <v>0</v>
      </c>
      <c r="P20" s="121">
        <v>0</v>
      </c>
      <c r="Q20" s="122">
        <v>0</v>
      </c>
      <c r="R20" s="123">
        <f t="shared" si="4"/>
        <v>0</v>
      </c>
      <c r="S20" s="125">
        <v>0</v>
      </c>
      <c r="T20" s="97"/>
    </row>
    <row r="21" spans="2:20" ht="15" hidden="1" customHeight="1" outlineLevel="3" x14ac:dyDescent="0.2">
      <c r="B21" s="120" t="s">
        <v>324</v>
      </c>
      <c r="C21" t="s">
        <v>325</v>
      </c>
      <c r="D21" s="121">
        <v>0</v>
      </c>
      <c r="E21" s="122">
        <v>0</v>
      </c>
      <c r="F21" s="123">
        <f t="shared" si="0"/>
        <v>0</v>
      </c>
      <c r="G21" s="124">
        <v>0</v>
      </c>
      <c r="H21" s="121">
        <v>53019.13</v>
      </c>
      <c r="I21" s="122">
        <v>0</v>
      </c>
      <c r="J21" s="123">
        <f t="shared" si="1"/>
        <v>53019.13</v>
      </c>
      <c r="K21" s="124">
        <v>0</v>
      </c>
      <c r="L21" s="121">
        <v>53019.13</v>
      </c>
      <c r="M21" s="122">
        <v>0</v>
      </c>
      <c r="N21" s="123">
        <f t="shared" si="2"/>
        <v>53019.13</v>
      </c>
      <c r="O21" s="97">
        <f t="shared" si="3"/>
        <v>0</v>
      </c>
      <c r="P21" s="121">
        <v>0</v>
      </c>
      <c r="Q21" s="122">
        <v>0</v>
      </c>
      <c r="R21" s="123">
        <f t="shared" si="4"/>
        <v>0</v>
      </c>
      <c r="S21" s="125">
        <v>0</v>
      </c>
      <c r="T21" s="97"/>
    </row>
    <row r="22" spans="2:20" ht="15" hidden="1" customHeight="1" outlineLevel="3" x14ac:dyDescent="0.2">
      <c r="B22" s="120" t="s">
        <v>326</v>
      </c>
      <c r="C22" t="s">
        <v>327</v>
      </c>
      <c r="D22" s="121">
        <v>0</v>
      </c>
      <c r="E22" s="122">
        <v>0</v>
      </c>
      <c r="F22" s="123">
        <f t="shared" si="0"/>
        <v>0</v>
      </c>
      <c r="G22" s="124">
        <v>0</v>
      </c>
      <c r="H22" s="121">
        <v>3321</v>
      </c>
      <c r="I22" s="122">
        <v>0</v>
      </c>
      <c r="J22" s="123">
        <f t="shared" si="1"/>
        <v>3321</v>
      </c>
      <c r="K22" s="124">
        <v>0</v>
      </c>
      <c r="L22" s="121">
        <v>3321</v>
      </c>
      <c r="M22" s="122">
        <v>0</v>
      </c>
      <c r="N22" s="123">
        <f t="shared" si="2"/>
        <v>3321</v>
      </c>
      <c r="O22" s="97">
        <f t="shared" si="3"/>
        <v>0</v>
      </c>
      <c r="P22" s="121">
        <v>0</v>
      </c>
      <c r="Q22" s="122">
        <v>0</v>
      </c>
      <c r="R22" s="123">
        <f t="shared" si="4"/>
        <v>0</v>
      </c>
      <c r="S22" s="125">
        <v>0</v>
      </c>
      <c r="T22" s="97"/>
    </row>
    <row r="23" spans="2:20" ht="15" hidden="1" customHeight="1" outlineLevel="3" x14ac:dyDescent="0.2">
      <c r="B23" s="120" t="s">
        <v>328</v>
      </c>
      <c r="C23" t="s">
        <v>329</v>
      </c>
      <c r="D23" s="121">
        <v>0</v>
      </c>
      <c r="E23" s="122">
        <v>0</v>
      </c>
      <c r="F23" s="123">
        <f t="shared" si="0"/>
        <v>0</v>
      </c>
      <c r="G23" s="124">
        <v>0</v>
      </c>
      <c r="H23" s="121">
        <v>738.4</v>
      </c>
      <c r="I23" s="122">
        <v>0</v>
      </c>
      <c r="J23" s="123">
        <f t="shared" si="1"/>
        <v>738.4</v>
      </c>
      <c r="K23" s="124">
        <v>0</v>
      </c>
      <c r="L23" s="121">
        <v>738.4</v>
      </c>
      <c r="M23" s="122">
        <v>0</v>
      </c>
      <c r="N23" s="123">
        <f t="shared" si="2"/>
        <v>738.4</v>
      </c>
      <c r="O23" s="97">
        <f t="shared" si="3"/>
        <v>0</v>
      </c>
      <c r="P23" s="121">
        <v>0</v>
      </c>
      <c r="Q23" s="122">
        <v>0</v>
      </c>
      <c r="R23" s="123">
        <f t="shared" si="4"/>
        <v>0</v>
      </c>
      <c r="S23" s="125">
        <v>0</v>
      </c>
      <c r="T23" s="97"/>
    </row>
    <row r="24" spans="2:20" ht="15" hidden="1" customHeight="1" outlineLevel="3" x14ac:dyDescent="0.2">
      <c r="B24" s="120" t="s">
        <v>330</v>
      </c>
      <c r="C24" t="s">
        <v>331</v>
      </c>
      <c r="D24" s="121">
        <v>0</v>
      </c>
      <c r="E24" s="122">
        <v>0</v>
      </c>
      <c r="F24" s="123">
        <f t="shared" si="0"/>
        <v>0</v>
      </c>
      <c r="G24" s="124">
        <v>0</v>
      </c>
      <c r="H24" s="121">
        <v>0</v>
      </c>
      <c r="I24" s="122">
        <v>5000</v>
      </c>
      <c r="J24" s="123">
        <f t="shared" si="1"/>
        <v>-5000</v>
      </c>
      <c r="K24" s="124">
        <v>5000</v>
      </c>
      <c r="L24" s="121">
        <v>0</v>
      </c>
      <c r="M24" s="122">
        <v>5000</v>
      </c>
      <c r="N24" s="123">
        <f t="shared" si="2"/>
        <v>-5000</v>
      </c>
      <c r="O24" s="97">
        <f t="shared" si="3"/>
        <v>5000</v>
      </c>
      <c r="P24" s="121">
        <v>0</v>
      </c>
      <c r="Q24" s="122">
        <v>0</v>
      </c>
      <c r="R24" s="123">
        <f t="shared" si="4"/>
        <v>0</v>
      </c>
      <c r="S24" s="125">
        <v>0</v>
      </c>
      <c r="T24" s="97"/>
    </row>
    <row r="25" spans="2:20" ht="15" hidden="1" customHeight="1" outlineLevel="3" x14ac:dyDescent="0.2">
      <c r="B25" s="120" t="s">
        <v>332</v>
      </c>
      <c r="C25" t="s">
        <v>333</v>
      </c>
      <c r="D25" s="121">
        <v>0</v>
      </c>
      <c r="E25" s="122">
        <v>0</v>
      </c>
      <c r="F25" s="123">
        <f t="shared" si="0"/>
        <v>0</v>
      </c>
      <c r="G25" s="124">
        <v>0</v>
      </c>
      <c r="H25" s="121">
        <v>0</v>
      </c>
      <c r="I25" s="122">
        <v>15000</v>
      </c>
      <c r="J25" s="123">
        <f t="shared" si="1"/>
        <v>-15000</v>
      </c>
      <c r="K25" s="124">
        <v>15000</v>
      </c>
      <c r="L25" s="121">
        <v>0</v>
      </c>
      <c r="M25" s="122">
        <v>15000</v>
      </c>
      <c r="N25" s="123">
        <f t="shared" si="2"/>
        <v>-15000</v>
      </c>
      <c r="O25" s="97">
        <f t="shared" si="3"/>
        <v>15000</v>
      </c>
      <c r="P25" s="121">
        <v>0</v>
      </c>
      <c r="Q25" s="122">
        <v>0</v>
      </c>
      <c r="R25" s="123">
        <f t="shared" si="4"/>
        <v>0</v>
      </c>
      <c r="S25" s="125">
        <v>0</v>
      </c>
      <c r="T25" s="97"/>
    </row>
    <row r="26" spans="2:20" ht="15" hidden="1" customHeight="1" outlineLevel="3" x14ac:dyDescent="0.2">
      <c r="B26" s="120" t="s">
        <v>334</v>
      </c>
      <c r="C26" t="s">
        <v>335</v>
      </c>
      <c r="D26" s="121">
        <v>0</v>
      </c>
      <c r="E26" s="122">
        <v>0</v>
      </c>
      <c r="F26" s="123">
        <f t="shared" si="0"/>
        <v>0</v>
      </c>
      <c r="G26" s="124">
        <v>0</v>
      </c>
      <c r="H26" s="121">
        <v>0</v>
      </c>
      <c r="I26" s="122">
        <v>6000</v>
      </c>
      <c r="J26" s="123">
        <f t="shared" si="1"/>
        <v>-6000</v>
      </c>
      <c r="K26" s="124">
        <v>6000</v>
      </c>
      <c r="L26" s="121">
        <v>0</v>
      </c>
      <c r="M26" s="122">
        <v>6000</v>
      </c>
      <c r="N26" s="123">
        <f t="shared" si="2"/>
        <v>-6000</v>
      </c>
      <c r="O26" s="97">
        <f t="shared" si="3"/>
        <v>6000</v>
      </c>
      <c r="P26" s="121">
        <v>0</v>
      </c>
      <c r="Q26" s="122">
        <v>0</v>
      </c>
      <c r="R26" s="123">
        <f t="shared" si="4"/>
        <v>0</v>
      </c>
      <c r="S26" s="125">
        <v>0</v>
      </c>
      <c r="T26" s="97"/>
    </row>
    <row r="27" spans="2:20" ht="15" hidden="1" customHeight="1" outlineLevel="3" x14ac:dyDescent="0.2">
      <c r="B27" s="120" t="s">
        <v>336</v>
      </c>
      <c r="C27" t="s">
        <v>337</v>
      </c>
      <c r="D27" s="121">
        <v>0</v>
      </c>
      <c r="E27" s="122">
        <v>0</v>
      </c>
      <c r="F27" s="123">
        <f t="shared" si="0"/>
        <v>0</v>
      </c>
      <c r="G27" s="124">
        <v>0</v>
      </c>
      <c r="H27" s="121">
        <v>5533.5</v>
      </c>
      <c r="I27" s="122">
        <v>15000</v>
      </c>
      <c r="J27" s="123">
        <f t="shared" si="1"/>
        <v>-9466.5</v>
      </c>
      <c r="K27" s="124">
        <v>15000</v>
      </c>
      <c r="L27" s="121">
        <v>5533.5</v>
      </c>
      <c r="M27" s="122">
        <v>15000</v>
      </c>
      <c r="N27" s="123">
        <f t="shared" si="2"/>
        <v>-9466.5</v>
      </c>
      <c r="O27" s="97">
        <f t="shared" si="3"/>
        <v>15000</v>
      </c>
      <c r="P27" s="121">
        <v>0</v>
      </c>
      <c r="Q27" s="122">
        <v>0</v>
      </c>
      <c r="R27" s="123">
        <f t="shared" si="4"/>
        <v>0</v>
      </c>
      <c r="S27" s="125">
        <v>0</v>
      </c>
      <c r="T27" s="97"/>
    </row>
    <row r="28" spans="2:20" ht="15" hidden="1" customHeight="1" outlineLevel="3" x14ac:dyDescent="0.2">
      <c r="B28" s="120" t="s">
        <v>338</v>
      </c>
      <c r="C28" t="s">
        <v>339</v>
      </c>
      <c r="D28" s="121">
        <v>0</v>
      </c>
      <c r="E28" s="122">
        <v>0</v>
      </c>
      <c r="F28" s="123">
        <f t="shared" si="0"/>
        <v>0</v>
      </c>
      <c r="G28" s="124">
        <v>0</v>
      </c>
      <c r="H28" s="121">
        <v>0</v>
      </c>
      <c r="I28" s="122">
        <v>3000</v>
      </c>
      <c r="J28" s="123">
        <f t="shared" si="1"/>
        <v>-3000</v>
      </c>
      <c r="K28" s="124">
        <v>3000</v>
      </c>
      <c r="L28" s="121">
        <v>0</v>
      </c>
      <c r="M28" s="122">
        <v>3000</v>
      </c>
      <c r="N28" s="123">
        <f t="shared" si="2"/>
        <v>-3000</v>
      </c>
      <c r="O28" s="97">
        <f t="shared" si="3"/>
        <v>3000</v>
      </c>
      <c r="P28" s="121">
        <v>0</v>
      </c>
      <c r="Q28" s="122">
        <v>0</v>
      </c>
      <c r="R28" s="123">
        <f t="shared" si="4"/>
        <v>0</v>
      </c>
      <c r="S28" s="125">
        <v>0</v>
      </c>
      <c r="T28" s="97"/>
    </row>
    <row r="29" spans="2:20" ht="15" hidden="1" customHeight="1" outlineLevel="3" x14ac:dyDescent="0.2">
      <c r="B29" s="120" t="s">
        <v>340</v>
      </c>
      <c r="C29" t="s">
        <v>341</v>
      </c>
      <c r="D29" s="121">
        <v>0</v>
      </c>
      <c r="E29" s="122">
        <v>0</v>
      </c>
      <c r="F29" s="123">
        <f t="shared" si="0"/>
        <v>0</v>
      </c>
      <c r="G29" s="124">
        <v>0</v>
      </c>
      <c r="H29" s="121">
        <v>172.46</v>
      </c>
      <c r="I29" s="122">
        <v>0</v>
      </c>
      <c r="J29" s="123">
        <f t="shared" si="1"/>
        <v>172.46</v>
      </c>
      <c r="K29" s="124">
        <v>0</v>
      </c>
      <c r="L29" s="121">
        <v>172.46</v>
      </c>
      <c r="M29" s="122">
        <v>0</v>
      </c>
      <c r="N29" s="123">
        <f t="shared" si="2"/>
        <v>172.46</v>
      </c>
      <c r="O29" s="97">
        <f t="shared" si="3"/>
        <v>0</v>
      </c>
      <c r="P29" s="121">
        <v>0</v>
      </c>
      <c r="Q29" s="122">
        <v>0</v>
      </c>
      <c r="R29" s="123">
        <f t="shared" si="4"/>
        <v>0</v>
      </c>
      <c r="S29" s="125">
        <v>0</v>
      </c>
      <c r="T29" s="97"/>
    </row>
    <row r="30" spans="2:20" ht="15" hidden="1" customHeight="1" outlineLevel="3" x14ac:dyDescent="0.2">
      <c r="B30" s="120" t="s">
        <v>342</v>
      </c>
      <c r="C30" t="s">
        <v>343</v>
      </c>
      <c r="D30" s="121">
        <v>0</v>
      </c>
      <c r="E30" s="122">
        <v>0</v>
      </c>
      <c r="F30" s="123">
        <f t="shared" si="0"/>
        <v>0</v>
      </c>
      <c r="G30" s="124">
        <v>0</v>
      </c>
      <c r="H30" s="121">
        <v>2400</v>
      </c>
      <c r="I30" s="122">
        <v>35000</v>
      </c>
      <c r="J30" s="123">
        <f t="shared" si="1"/>
        <v>-32600</v>
      </c>
      <c r="K30" s="124">
        <v>35000</v>
      </c>
      <c r="L30" s="121">
        <v>2400</v>
      </c>
      <c r="M30" s="122">
        <v>35000</v>
      </c>
      <c r="N30" s="123">
        <f t="shared" si="2"/>
        <v>-32600</v>
      </c>
      <c r="O30" s="97">
        <f t="shared" si="3"/>
        <v>35000</v>
      </c>
      <c r="P30" s="121">
        <v>0</v>
      </c>
      <c r="Q30" s="122">
        <v>0</v>
      </c>
      <c r="R30" s="123">
        <f t="shared" si="4"/>
        <v>0</v>
      </c>
      <c r="S30" s="125">
        <v>0</v>
      </c>
      <c r="T30" s="97"/>
    </row>
    <row r="31" spans="2:20" ht="15" customHeight="1" outlineLevel="2" collapsed="1" x14ac:dyDescent="0.2">
      <c r="B31" s="126" t="s">
        <v>344</v>
      </c>
      <c r="C31" s="127" t="s">
        <v>345</v>
      </c>
      <c r="D31" s="128">
        <f>SUBTOTAL(9,D8:D30)</f>
        <v>-102549</v>
      </c>
      <c r="E31" s="129">
        <f>SUBTOTAL(9,E8:E30)</f>
        <v>-132200</v>
      </c>
      <c r="F31" s="130">
        <f>D31-E31</f>
        <v>29651</v>
      </c>
      <c r="G31" s="131">
        <f>SUBTOTAL(9,G8:G30)</f>
        <v>-132200</v>
      </c>
      <c r="H31" s="128">
        <f>SUBTOTAL(9,H8:H30)</f>
        <v>562496.98</v>
      </c>
      <c r="I31" s="129">
        <f>SUBTOTAL(9,I8:I30)</f>
        <v>612200</v>
      </c>
      <c r="J31" s="130">
        <f>H31-I31</f>
        <v>-49703.020000000019</v>
      </c>
      <c r="K31" s="131">
        <f>SUBTOTAL(9,K8:K30)</f>
        <v>612200</v>
      </c>
      <c r="L31" s="128">
        <f>SUBTOTAL(9,L8:L30)</f>
        <v>459947.98</v>
      </c>
      <c r="M31" s="129">
        <f>SUBTOTAL(9,M8:M30)</f>
        <v>480000</v>
      </c>
      <c r="N31" s="130">
        <f>L31-M31</f>
        <v>-20052.020000000019</v>
      </c>
      <c r="O31" s="131">
        <f>G31+K31</f>
        <v>480000</v>
      </c>
      <c r="P31" s="128">
        <f>SUBTOTAL(9,P8:P30)</f>
        <v>0</v>
      </c>
      <c r="Q31" s="129">
        <f>SUBTOTAL(9,Q8:Q30)</f>
        <v>0</v>
      </c>
      <c r="R31" s="130">
        <f>P31-Q31</f>
        <v>0</v>
      </c>
      <c r="S31" s="132">
        <f>SUBTOTAL(9,S8:S30)</f>
        <v>0</v>
      </c>
      <c r="T31" s="97"/>
    </row>
    <row r="32" spans="2:20" ht="15" hidden="1" customHeight="1" outlineLevel="3" x14ac:dyDescent="0.2">
      <c r="B32" s="120" t="s">
        <v>301</v>
      </c>
      <c r="C32" t="s">
        <v>302</v>
      </c>
      <c r="D32" s="121">
        <v>0</v>
      </c>
      <c r="E32" s="122">
        <v>0</v>
      </c>
      <c r="F32" s="123">
        <f t="shared" si="0"/>
        <v>0</v>
      </c>
      <c r="G32" s="124">
        <v>0</v>
      </c>
      <c r="H32" s="121">
        <v>1026.5</v>
      </c>
      <c r="I32" s="122">
        <v>0</v>
      </c>
      <c r="J32" s="123">
        <f t="shared" si="1"/>
        <v>1026.5</v>
      </c>
      <c r="K32" s="124">
        <v>0</v>
      </c>
      <c r="L32" s="121">
        <v>1026.5</v>
      </c>
      <c r="M32" s="122">
        <v>0</v>
      </c>
      <c r="N32" s="123">
        <f t="shared" si="2"/>
        <v>1026.5</v>
      </c>
      <c r="O32" s="97">
        <f t="shared" si="3"/>
        <v>0</v>
      </c>
      <c r="P32" s="121">
        <v>0</v>
      </c>
      <c r="Q32" s="122">
        <v>0</v>
      </c>
      <c r="R32" s="123">
        <f t="shared" si="4"/>
        <v>0</v>
      </c>
      <c r="S32" s="125">
        <v>0</v>
      </c>
      <c r="T32" s="97"/>
    </row>
    <row r="33" spans="2:20" ht="15" hidden="1" customHeight="1" outlineLevel="3" x14ac:dyDescent="0.2">
      <c r="B33" s="120" t="s">
        <v>303</v>
      </c>
      <c r="C33" t="s">
        <v>304</v>
      </c>
      <c r="D33" s="121">
        <v>0</v>
      </c>
      <c r="E33" s="122">
        <v>0</v>
      </c>
      <c r="F33" s="123">
        <f t="shared" si="0"/>
        <v>0</v>
      </c>
      <c r="G33" s="124">
        <v>0</v>
      </c>
      <c r="H33" s="121">
        <v>317</v>
      </c>
      <c r="I33" s="122">
        <v>0</v>
      </c>
      <c r="J33" s="123">
        <f t="shared" si="1"/>
        <v>317</v>
      </c>
      <c r="K33" s="124">
        <v>0</v>
      </c>
      <c r="L33" s="121">
        <v>317</v>
      </c>
      <c r="M33" s="122">
        <v>0</v>
      </c>
      <c r="N33" s="123">
        <f t="shared" si="2"/>
        <v>317</v>
      </c>
      <c r="O33" s="97">
        <f t="shared" si="3"/>
        <v>0</v>
      </c>
      <c r="P33" s="121">
        <v>0</v>
      </c>
      <c r="Q33" s="122">
        <v>0</v>
      </c>
      <c r="R33" s="123">
        <f t="shared" si="4"/>
        <v>0</v>
      </c>
      <c r="S33" s="125">
        <v>0</v>
      </c>
      <c r="T33" s="97"/>
    </row>
    <row r="34" spans="2:20" ht="15" hidden="1" customHeight="1" outlineLevel="3" x14ac:dyDescent="0.2">
      <c r="B34" s="120" t="s">
        <v>311</v>
      </c>
      <c r="C34" t="s">
        <v>312</v>
      </c>
      <c r="D34" s="121">
        <v>0</v>
      </c>
      <c r="E34" s="122">
        <v>0</v>
      </c>
      <c r="F34" s="123">
        <f t="shared" si="0"/>
        <v>0</v>
      </c>
      <c r="G34" s="124">
        <v>0</v>
      </c>
      <c r="H34" s="121">
        <v>1347</v>
      </c>
      <c r="I34" s="122">
        <v>0</v>
      </c>
      <c r="J34" s="123">
        <f t="shared" si="1"/>
        <v>1347</v>
      </c>
      <c r="K34" s="124">
        <v>0</v>
      </c>
      <c r="L34" s="121">
        <v>1347</v>
      </c>
      <c r="M34" s="122">
        <v>0</v>
      </c>
      <c r="N34" s="123">
        <f t="shared" si="2"/>
        <v>1347</v>
      </c>
      <c r="O34" s="97">
        <f t="shared" si="3"/>
        <v>0</v>
      </c>
      <c r="P34" s="121">
        <v>0</v>
      </c>
      <c r="Q34" s="122">
        <v>0</v>
      </c>
      <c r="R34" s="123">
        <f t="shared" si="4"/>
        <v>0</v>
      </c>
      <c r="S34" s="125">
        <v>0</v>
      </c>
      <c r="T34" s="97"/>
    </row>
    <row r="35" spans="2:20" ht="15" hidden="1" customHeight="1" outlineLevel="3" x14ac:dyDescent="0.2">
      <c r="B35" s="120" t="s">
        <v>346</v>
      </c>
      <c r="C35" t="s">
        <v>347</v>
      </c>
      <c r="D35" s="121">
        <v>0</v>
      </c>
      <c r="E35" s="122">
        <v>0</v>
      </c>
      <c r="F35" s="123">
        <f t="shared" si="0"/>
        <v>0</v>
      </c>
      <c r="G35" s="124">
        <v>0</v>
      </c>
      <c r="H35" s="121">
        <v>1999</v>
      </c>
      <c r="I35" s="122">
        <v>0</v>
      </c>
      <c r="J35" s="123">
        <f t="shared" si="1"/>
        <v>1999</v>
      </c>
      <c r="K35" s="124">
        <v>0</v>
      </c>
      <c r="L35" s="121">
        <v>1999</v>
      </c>
      <c r="M35" s="122">
        <v>0</v>
      </c>
      <c r="N35" s="123">
        <f t="shared" si="2"/>
        <v>1999</v>
      </c>
      <c r="O35" s="97">
        <f t="shared" si="3"/>
        <v>0</v>
      </c>
      <c r="P35" s="121">
        <v>0</v>
      </c>
      <c r="Q35" s="122">
        <v>0</v>
      </c>
      <c r="R35" s="123">
        <f t="shared" si="4"/>
        <v>0</v>
      </c>
      <c r="S35" s="125">
        <v>0</v>
      </c>
      <c r="T35" s="97"/>
    </row>
    <row r="36" spans="2:20" ht="15" hidden="1" customHeight="1" outlineLevel="3" x14ac:dyDescent="0.2">
      <c r="B36" s="120" t="s">
        <v>326</v>
      </c>
      <c r="C36" t="s">
        <v>327</v>
      </c>
      <c r="D36" s="121">
        <v>0</v>
      </c>
      <c r="E36" s="122">
        <v>0</v>
      </c>
      <c r="F36" s="123">
        <f t="shared" si="0"/>
        <v>0</v>
      </c>
      <c r="G36" s="124">
        <v>0</v>
      </c>
      <c r="H36" s="121">
        <v>9066</v>
      </c>
      <c r="I36" s="122">
        <v>0</v>
      </c>
      <c r="J36" s="123">
        <f t="shared" si="1"/>
        <v>9066</v>
      </c>
      <c r="K36" s="124">
        <v>0</v>
      </c>
      <c r="L36" s="121">
        <v>9066</v>
      </c>
      <c r="M36" s="122">
        <v>0</v>
      </c>
      <c r="N36" s="123">
        <f t="shared" si="2"/>
        <v>9066</v>
      </c>
      <c r="O36" s="97">
        <f t="shared" si="3"/>
        <v>0</v>
      </c>
      <c r="P36" s="121">
        <v>0</v>
      </c>
      <c r="Q36" s="122">
        <v>0</v>
      </c>
      <c r="R36" s="123">
        <f t="shared" si="4"/>
        <v>0</v>
      </c>
      <c r="S36" s="125">
        <v>0</v>
      </c>
      <c r="T36" s="97"/>
    </row>
    <row r="37" spans="2:20" ht="15" hidden="1" customHeight="1" outlineLevel="3" x14ac:dyDescent="0.2">
      <c r="B37" s="120" t="s">
        <v>332</v>
      </c>
      <c r="C37" t="s">
        <v>333</v>
      </c>
      <c r="D37" s="121">
        <v>0</v>
      </c>
      <c r="E37" s="122">
        <v>0</v>
      </c>
      <c r="F37" s="123">
        <f t="shared" si="0"/>
        <v>0</v>
      </c>
      <c r="G37" s="124">
        <v>0</v>
      </c>
      <c r="H37" s="121">
        <v>116268</v>
      </c>
      <c r="I37" s="122">
        <v>0</v>
      </c>
      <c r="J37" s="123">
        <f t="shared" si="1"/>
        <v>116268</v>
      </c>
      <c r="K37" s="124">
        <v>0</v>
      </c>
      <c r="L37" s="121">
        <v>116268</v>
      </c>
      <c r="M37" s="122">
        <v>0</v>
      </c>
      <c r="N37" s="123">
        <f t="shared" si="2"/>
        <v>116268</v>
      </c>
      <c r="O37" s="97">
        <f t="shared" si="3"/>
        <v>0</v>
      </c>
      <c r="P37" s="121">
        <v>0</v>
      </c>
      <c r="Q37" s="122">
        <v>0</v>
      </c>
      <c r="R37" s="123">
        <f t="shared" si="4"/>
        <v>0</v>
      </c>
      <c r="S37" s="125">
        <v>0</v>
      </c>
      <c r="T37" s="97"/>
    </row>
    <row r="38" spans="2:20" ht="15" customHeight="1" outlineLevel="2" collapsed="1" x14ac:dyDescent="0.2">
      <c r="B38" s="126" t="s">
        <v>348</v>
      </c>
      <c r="C38" s="127" t="s">
        <v>349</v>
      </c>
      <c r="D38" s="128">
        <f>SUBTOTAL(9,D32:D37)</f>
        <v>0</v>
      </c>
      <c r="E38" s="129">
        <f>SUBTOTAL(9,E32:E37)</f>
        <v>0</v>
      </c>
      <c r="F38" s="130">
        <f>D38-E38</f>
        <v>0</v>
      </c>
      <c r="G38" s="131">
        <f>SUBTOTAL(9,G32:G37)</f>
        <v>0</v>
      </c>
      <c r="H38" s="128">
        <f>SUBTOTAL(9,H32:H37)</f>
        <v>130023.5</v>
      </c>
      <c r="I38" s="129">
        <f>SUBTOTAL(9,I32:I37)</f>
        <v>0</v>
      </c>
      <c r="J38" s="130">
        <f>H38-I38</f>
        <v>130023.5</v>
      </c>
      <c r="K38" s="131">
        <f>SUBTOTAL(9,K32:K37)</f>
        <v>0</v>
      </c>
      <c r="L38" s="128">
        <f>SUBTOTAL(9,L32:L37)</f>
        <v>130023.5</v>
      </c>
      <c r="M38" s="129">
        <f>SUBTOTAL(9,M32:M37)</f>
        <v>0</v>
      </c>
      <c r="N38" s="130">
        <f>L38-M38</f>
        <v>130023.5</v>
      </c>
      <c r="O38" s="131">
        <f>G38+K38</f>
        <v>0</v>
      </c>
      <c r="P38" s="128">
        <f>SUBTOTAL(9,P32:P37)</f>
        <v>0</v>
      </c>
      <c r="Q38" s="129">
        <f>SUBTOTAL(9,Q32:Q37)</f>
        <v>0</v>
      </c>
      <c r="R38" s="130">
        <f>P38-Q38</f>
        <v>0</v>
      </c>
      <c r="S38" s="132">
        <f>SUBTOTAL(9,S32:S37)</f>
        <v>0</v>
      </c>
      <c r="T38" s="97"/>
    </row>
    <row r="39" spans="2:20" ht="15" customHeight="1" outlineLevel="1" x14ac:dyDescent="0.2">
      <c r="B39" s="133" t="s">
        <v>280</v>
      </c>
      <c r="C39" s="134"/>
      <c r="D39" s="135">
        <f>SUBTOTAL(9,D8:D38)</f>
        <v>-102549</v>
      </c>
      <c r="E39" s="136">
        <f>SUBTOTAL(9,E8:E38)</f>
        <v>-132200</v>
      </c>
      <c r="F39" s="137">
        <f>D39-E39</f>
        <v>29651</v>
      </c>
      <c r="G39" s="138">
        <f>SUBTOTAL(9,G8:G38)</f>
        <v>-132200</v>
      </c>
      <c r="H39" s="135">
        <f>SUBTOTAL(9,H8:H38)</f>
        <v>692520.48</v>
      </c>
      <c r="I39" s="136">
        <f>SUBTOTAL(9,I8:I38)</f>
        <v>612200</v>
      </c>
      <c r="J39" s="137">
        <f>H39-I39</f>
        <v>80320.479999999981</v>
      </c>
      <c r="K39" s="138">
        <f>SUBTOTAL(9,K8:K38)</f>
        <v>612200</v>
      </c>
      <c r="L39" s="135">
        <f>SUBTOTAL(9,L8:L38)</f>
        <v>589971.48</v>
      </c>
      <c r="M39" s="136">
        <f>SUBTOTAL(9,M8:M38)</f>
        <v>480000</v>
      </c>
      <c r="N39" s="137">
        <f>L39-M39</f>
        <v>109971.47999999998</v>
      </c>
      <c r="O39" s="138">
        <f>G39+K39</f>
        <v>480000</v>
      </c>
      <c r="P39" s="135">
        <f>SUBTOTAL(9,P8:P38)</f>
        <v>0</v>
      </c>
      <c r="Q39" s="136">
        <f>SUBTOTAL(9,Q8:Q38)</f>
        <v>0</v>
      </c>
      <c r="R39" s="137">
        <f>P39-Q39</f>
        <v>0</v>
      </c>
      <c r="S39" s="139">
        <f>SUBTOTAL(9,S8:S38)</f>
        <v>0</v>
      </c>
      <c r="T39" s="97"/>
    </row>
    <row r="40" spans="2:20" ht="15" hidden="1" customHeight="1" outlineLevel="3" x14ac:dyDescent="0.2">
      <c r="B40" s="120" t="s">
        <v>299</v>
      </c>
      <c r="C40" t="s">
        <v>300</v>
      </c>
      <c r="D40" s="121">
        <v>-105913</v>
      </c>
      <c r="E40" s="122">
        <v>-132200</v>
      </c>
      <c r="F40" s="123">
        <f t="shared" si="0"/>
        <v>26287</v>
      </c>
      <c r="G40" s="124">
        <v>-132200</v>
      </c>
      <c r="H40" s="121">
        <v>0</v>
      </c>
      <c r="I40" s="122">
        <v>0</v>
      </c>
      <c r="J40" s="123">
        <f t="shared" si="1"/>
        <v>0</v>
      </c>
      <c r="K40" s="124">
        <v>0</v>
      </c>
      <c r="L40" s="121">
        <v>-105913</v>
      </c>
      <c r="M40" s="122">
        <v>-132200</v>
      </c>
      <c r="N40" s="123">
        <f t="shared" si="2"/>
        <v>26287</v>
      </c>
      <c r="O40" s="97">
        <f t="shared" si="3"/>
        <v>-132200</v>
      </c>
      <c r="P40" s="121">
        <v>0</v>
      </c>
      <c r="Q40" s="122">
        <v>0</v>
      </c>
      <c r="R40" s="123">
        <f t="shared" si="4"/>
        <v>0</v>
      </c>
      <c r="S40" s="125">
        <v>0</v>
      </c>
      <c r="T40" s="97"/>
    </row>
    <row r="41" spans="2:20" ht="15" hidden="1" customHeight="1" outlineLevel="3" x14ac:dyDescent="0.2">
      <c r="B41" s="120" t="s">
        <v>350</v>
      </c>
      <c r="C41" t="s">
        <v>351</v>
      </c>
      <c r="D41" s="121">
        <v>-3227</v>
      </c>
      <c r="E41" s="122">
        <v>0</v>
      </c>
      <c r="F41" s="123">
        <f t="shared" si="0"/>
        <v>-3227</v>
      </c>
      <c r="G41" s="124">
        <v>0</v>
      </c>
      <c r="H41" s="121">
        <v>0</v>
      </c>
      <c r="I41" s="122">
        <v>0</v>
      </c>
      <c r="J41" s="123">
        <f t="shared" si="1"/>
        <v>0</v>
      </c>
      <c r="K41" s="124">
        <v>0</v>
      </c>
      <c r="L41" s="121">
        <v>-3227</v>
      </c>
      <c r="M41" s="122">
        <v>0</v>
      </c>
      <c r="N41" s="123">
        <f t="shared" si="2"/>
        <v>-3227</v>
      </c>
      <c r="O41" s="97">
        <f t="shared" si="3"/>
        <v>0</v>
      </c>
      <c r="P41" s="121">
        <v>0</v>
      </c>
      <c r="Q41" s="122">
        <v>0</v>
      </c>
      <c r="R41" s="123">
        <f t="shared" si="4"/>
        <v>0</v>
      </c>
      <c r="S41" s="125">
        <v>0</v>
      </c>
      <c r="T41" s="97"/>
    </row>
    <row r="42" spans="2:20" ht="15" hidden="1" customHeight="1" outlineLevel="3" x14ac:dyDescent="0.2">
      <c r="B42" s="120" t="s">
        <v>301</v>
      </c>
      <c r="C42" t="s">
        <v>302</v>
      </c>
      <c r="D42" s="121">
        <v>0</v>
      </c>
      <c r="E42" s="122">
        <v>0</v>
      </c>
      <c r="F42" s="123">
        <f t="shared" si="0"/>
        <v>0</v>
      </c>
      <c r="G42" s="124">
        <v>0</v>
      </c>
      <c r="H42" s="121">
        <v>357562.99</v>
      </c>
      <c r="I42" s="122">
        <v>303100</v>
      </c>
      <c r="J42" s="123">
        <f t="shared" si="1"/>
        <v>54462.989999999991</v>
      </c>
      <c r="K42" s="124">
        <v>303100</v>
      </c>
      <c r="L42" s="121">
        <v>357562.99</v>
      </c>
      <c r="M42" s="122">
        <v>303100</v>
      </c>
      <c r="N42" s="123">
        <f t="shared" si="2"/>
        <v>54462.989999999991</v>
      </c>
      <c r="O42" s="97">
        <f t="shared" si="3"/>
        <v>303100</v>
      </c>
      <c r="P42" s="121">
        <v>0</v>
      </c>
      <c r="Q42" s="122">
        <v>0</v>
      </c>
      <c r="R42" s="123">
        <f t="shared" si="4"/>
        <v>0</v>
      </c>
      <c r="S42" s="125">
        <v>0</v>
      </c>
      <c r="T42" s="97"/>
    </row>
    <row r="43" spans="2:20" ht="15" hidden="1" customHeight="1" outlineLevel="3" x14ac:dyDescent="0.2">
      <c r="B43" s="120" t="s">
        <v>307</v>
      </c>
      <c r="C43" t="s">
        <v>308</v>
      </c>
      <c r="D43" s="121">
        <v>0</v>
      </c>
      <c r="E43" s="122">
        <v>0</v>
      </c>
      <c r="F43" s="123">
        <f t="shared" si="0"/>
        <v>0</v>
      </c>
      <c r="G43" s="124">
        <v>0</v>
      </c>
      <c r="H43" s="121">
        <v>39654</v>
      </c>
      <c r="I43" s="122">
        <v>31900</v>
      </c>
      <c r="J43" s="123">
        <f t="shared" si="1"/>
        <v>7754</v>
      </c>
      <c r="K43" s="124">
        <v>31900</v>
      </c>
      <c r="L43" s="121">
        <v>39654</v>
      </c>
      <c r="M43" s="122">
        <v>31900</v>
      </c>
      <c r="N43" s="123">
        <f t="shared" si="2"/>
        <v>7754</v>
      </c>
      <c r="O43" s="97">
        <f t="shared" si="3"/>
        <v>31900</v>
      </c>
      <c r="P43" s="121">
        <v>0</v>
      </c>
      <c r="Q43" s="122">
        <v>0</v>
      </c>
      <c r="R43" s="123">
        <f t="shared" si="4"/>
        <v>0</v>
      </c>
      <c r="S43" s="125">
        <v>0</v>
      </c>
      <c r="T43" s="97"/>
    </row>
    <row r="44" spans="2:20" ht="15" hidden="1" customHeight="1" outlineLevel="3" x14ac:dyDescent="0.2">
      <c r="B44" s="120" t="s">
        <v>352</v>
      </c>
      <c r="C44" t="s">
        <v>353</v>
      </c>
      <c r="D44" s="121">
        <v>0</v>
      </c>
      <c r="E44" s="122">
        <v>0</v>
      </c>
      <c r="F44" s="123">
        <f t="shared" si="0"/>
        <v>0</v>
      </c>
      <c r="G44" s="124">
        <v>0</v>
      </c>
      <c r="H44" s="121">
        <v>8737.5</v>
      </c>
      <c r="I44" s="122">
        <v>0</v>
      </c>
      <c r="J44" s="123">
        <f t="shared" si="1"/>
        <v>8737.5</v>
      </c>
      <c r="K44" s="124">
        <v>0</v>
      </c>
      <c r="L44" s="121">
        <v>8737.5</v>
      </c>
      <c r="M44" s="122">
        <v>0</v>
      </c>
      <c r="N44" s="123">
        <f t="shared" si="2"/>
        <v>8737.5</v>
      </c>
      <c r="O44" s="97">
        <f t="shared" si="3"/>
        <v>0</v>
      </c>
      <c r="P44" s="121">
        <v>0</v>
      </c>
      <c r="Q44" s="122">
        <v>0</v>
      </c>
      <c r="R44" s="123">
        <f t="shared" si="4"/>
        <v>0</v>
      </c>
      <c r="S44" s="125">
        <v>0</v>
      </c>
      <c r="T44" s="97"/>
    </row>
    <row r="45" spans="2:20" ht="15" hidden="1" customHeight="1" outlineLevel="3" x14ac:dyDescent="0.2">
      <c r="B45" s="120" t="s">
        <v>315</v>
      </c>
      <c r="C45" t="s">
        <v>300</v>
      </c>
      <c r="D45" s="121">
        <v>0</v>
      </c>
      <c r="E45" s="122">
        <v>0</v>
      </c>
      <c r="F45" s="123">
        <f t="shared" si="0"/>
        <v>0</v>
      </c>
      <c r="G45" s="124">
        <v>0</v>
      </c>
      <c r="H45" s="121">
        <v>105913</v>
      </c>
      <c r="I45" s="122">
        <v>132200</v>
      </c>
      <c r="J45" s="123">
        <f t="shared" si="1"/>
        <v>-26287</v>
      </c>
      <c r="K45" s="124">
        <v>132200</v>
      </c>
      <c r="L45" s="121">
        <v>105913</v>
      </c>
      <c r="M45" s="122">
        <v>132200</v>
      </c>
      <c r="N45" s="123">
        <f t="shared" si="2"/>
        <v>-26287</v>
      </c>
      <c r="O45" s="97">
        <f t="shared" si="3"/>
        <v>132200</v>
      </c>
      <c r="P45" s="121">
        <v>0</v>
      </c>
      <c r="Q45" s="122">
        <v>0</v>
      </c>
      <c r="R45" s="123">
        <f t="shared" si="4"/>
        <v>0</v>
      </c>
      <c r="S45" s="125">
        <v>0</v>
      </c>
      <c r="T45" s="97"/>
    </row>
    <row r="46" spans="2:20" ht="15" hidden="1" customHeight="1" outlineLevel="3" x14ac:dyDescent="0.2">
      <c r="B46" s="120" t="s">
        <v>316</v>
      </c>
      <c r="C46" t="s">
        <v>317</v>
      </c>
      <c r="D46" s="121">
        <v>0</v>
      </c>
      <c r="E46" s="122">
        <v>0</v>
      </c>
      <c r="F46" s="123">
        <f t="shared" si="0"/>
        <v>0</v>
      </c>
      <c r="G46" s="124">
        <v>0</v>
      </c>
      <c r="H46" s="121">
        <v>10353.629999999999</v>
      </c>
      <c r="I46" s="122">
        <v>10000</v>
      </c>
      <c r="J46" s="123">
        <f t="shared" si="1"/>
        <v>353.6299999999992</v>
      </c>
      <c r="K46" s="124">
        <v>10000</v>
      </c>
      <c r="L46" s="121">
        <v>10353.629999999999</v>
      </c>
      <c r="M46" s="122">
        <v>10000</v>
      </c>
      <c r="N46" s="123">
        <f t="shared" si="2"/>
        <v>353.6299999999992</v>
      </c>
      <c r="O46" s="97">
        <f t="shared" si="3"/>
        <v>10000</v>
      </c>
      <c r="P46" s="121">
        <v>0</v>
      </c>
      <c r="Q46" s="122">
        <v>0</v>
      </c>
      <c r="R46" s="123">
        <f t="shared" si="4"/>
        <v>0</v>
      </c>
      <c r="S46" s="125">
        <v>0</v>
      </c>
      <c r="T46" s="97"/>
    </row>
    <row r="47" spans="2:20" ht="15" hidden="1" customHeight="1" outlineLevel="3" x14ac:dyDescent="0.2">
      <c r="B47" s="120" t="s">
        <v>320</v>
      </c>
      <c r="C47" t="s">
        <v>321</v>
      </c>
      <c r="D47" s="121">
        <v>0</v>
      </c>
      <c r="E47" s="122">
        <v>0</v>
      </c>
      <c r="F47" s="123">
        <f t="shared" si="0"/>
        <v>0</v>
      </c>
      <c r="G47" s="124">
        <v>0</v>
      </c>
      <c r="H47" s="121">
        <v>0</v>
      </c>
      <c r="I47" s="122">
        <v>12000</v>
      </c>
      <c r="J47" s="123">
        <f t="shared" si="1"/>
        <v>-12000</v>
      </c>
      <c r="K47" s="124">
        <v>12000</v>
      </c>
      <c r="L47" s="121">
        <v>0</v>
      </c>
      <c r="M47" s="122">
        <v>12000</v>
      </c>
      <c r="N47" s="123">
        <f t="shared" si="2"/>
        <v>-12000</v>
      </c>
      <c r="O47" s="97">
        <f t="shared" si="3"/>
        <v>12000</v>
      </c>
      <c r="P47" s="121">
        <v>0</v>
      </c>
      <c r="Q47" s="122">
        <v>0</v>
      </c>
      <c r="R47" s="123">
        <f t="shared" si="4"/>
        <v>0</v>
      </c>
      <c r="S47" s="125">
        <v>0</v>
      </c>
      <c r="T47" s="97"/>
    </row>
    <row r="48" spans="2:20" ht="15" hidden="1" customHeight="1" outlineLevel="3" x14ac:dyDescent="0.2">
      <c r="B48" s="120" t="s">
        <v>322</v>
      </c>
      <c r="C48" t="s">
        <v>323</v>
      </c>
      <c r="D48" s="121">
        <v>0</v>
      </c>
      <c r="E48" s="122">
        <v>0</v>
      </c>
      <c r="F48" s="123">
        <f t="shared" si="0"/>
        <v>0</v>
      </c>
      <c r="G48" s="124">
        <v>0</v>
      </c>
      <c r="H48" s="121">
        <v>3511.25</v>
      </c>
      <c r="I48" s="122">
        <v>6000</v>
      </c>
      <c r="J48" s="123">
        <f t="shared" si="1"/>
        <v>-2488.75</v>
      </c>
      <c r="K48" s="124">
        <v>6000</v>
      </c>
      <c r="L48" s="121">
        <v>3511.25</v>
      </c>
      <c r="M48" s="122">
        <v>6000</v>
      </c>
      <c r="N48" s="123">
        <f t="shared" si="2"/>
        <v>-2488.75</v>
      </c>
      <c r="O48" s="97">
        <f t="shared" si="3"/>
        <v>6000</v>
      </c>
      <c r="P48" s="121">
        <v>0</v>
      </c>
      <c r="Q48" s="122">
        <v>0</v>
      </c>
      <c r="R48" s="123">
        <f t="shared" si="4"/>
        <v>0</v>
      </c>
      <c r="S48" s="125">
        <v>0</v>
      </c>
      <c r="T48" s="97"/>
    </row>
    <row r="49" spans="2:20" ht="15" hidden="1" customHeight="1" outlineLevel="3" x14ac:dyDescent="0.2">
      <c r="B49" s="120" t="s">
        <v>326</v>
      </c>
      <c r="C49" t="s">
        <v>327</v>
      </c>
      <c r="D49" s="121">
        <v>0</v>
      </c>
      <c r="E49" s="122">
        <v>0</v>
      </c>
      <c r="F49" s="123">
        <f t="shared" si="0"/>
        <v>0</v>
      </c>
      <c r="G49" s="124">
        <v>0</v>
      </c>
      <c r="H49" s="121">
        <v>1107</v>
      </c>
      <c r="I49" s="122">
        <v>0</v>
      </c>
      <c r="J49" s="123">
        <f t="shared" si="1"/>
        <v>1107</v>
      </c>
      <c r="K49" s="124">
        <v>0</v>
      </c>
      <c r="L49" s="121">
        <v>1107</v>
      </c>
      <c r="M49" s="122">
        <v>0</v>
      </c>
      <c r="N49" s="123">
        <f t="shared" si="2"/>
        <v>1107</v>
      </c>
      <c r="O49" s="97">
        <f t="shared" si="3"/>
        <v>0</v>
      </c>
      <c r="P49" s="121">
        <v>0</v>
      </c>
      <c r="Q49" s="122">
        <v>0</v>
      </c>
      <c r="R49" s="123">
        <f t="shared" si="4"/>
        <v>0</v>
      </c>
      <c r="S49" s="125">
        <v>0</v>
      </c>
      <c r="T49" s="97"/>
    </row>
    <row r="50" spans="2:20" ht="15" hidden="1" customHeight="1" outlineLevel="3" x14ac:dyDescent="0.2">
      <c r="B50" s="120" t="s">
        <v>328</v>
      </c>
      <c r="C50" t="s">
        <v>329</v>
      </c>
      <c r="D50" s="121">
        <v>0</v>
      </c>
      <c r="E50" s="122">
        <v>0</v>
      </c>
      <c r="F50" s="123">
        <f t="shared" si="0"/>
        <v>0</v>
      </c>
      <c r="G50" s="124">
        <v>0</v>
      </c>
      <c r="H50" s="121">
        <v>144.4</v>
      </c>
      <c r="I50" s="122">
        <v>0</v>
      </c>
      <c r="J50" s="123">
        <f t="shared" si="1"/>
        <v>144.4</v>
      </c>
      <c r="K50" s="124">
        <v>0</v>
      </c>
      <c r="L50" s="121">
        <v>144.4</v>
      </c>
      <c r="M50" s="122">
        <v>0</v>
      </c>
      <c r="N50" s="123">
        <f t="shared" si="2"/>
        <v>144.4</v>
      </c>
      <c r="O50" s="97">
        <f t="shared" si="3"/>
        <v>0</v>
      </c>
      <c r="P50" s="121">
        <v>0</v>
      </c>
      <c r="Q50" s="122">
        <v>0</v>
      </c>
      <c r="R50" s="123">
        <f t="shared" si="4"/>
        <v>0</v>
      </c>
      <c r="S50" s="125">
        <v>0</v>
      </c>
      <c r="T50" s="97"/>
    </row>
    <row r="51" spans="2:20" ht="15" hidden="1" customHeight="1" outlineLevel="3" x14ac:dyDescent="0.2">
      <c r="B51" s="120" t="s">
        <v>354</v>
      </c>
      <c r="C51" t="s">
        <v>355</v>
      </c>
      <c r="D51" s="121">
        <v>0</v>
      </c>
      <c r="E51" s="122">
        <v>0</v>
      </c>
      <c r="F51" s="123">
        <f t="shared" si="0"/>
        <v>0</v>
      </c>
      <c r="G51" s="124">
        <v>0</v>
      </c>
      <c r="H51" s="121">
        <v>-917</v>
      </c>
      <c r="I51" s="122">
        <v>0</v>
      </c>
      <c r="J51" s="123">
        <f t="shared" si="1"/>
        <v>-917</v>
      </c>
      <c r="K51" s="124">
        <v>0</v>
      </c>
      <c r="L51" s="121">
        <v>-917</v>
      </c>
      <c r="M51" s="122">
        <v>0</v>
      </c>
      <c r="N51" s="123">
        <f t="shared" si="2"/>
        <v>-917</v>
      </c>
      <c r="O51" s="97">
        <f t="shared" si="3"/>
        <v>0</v>
      </c>
      <c r="P51" s="121">
        <v>0</v>
      </c>
      <c r="Q51" s="122">
        <v>0</v>
      </c>
      <c r="R51" s="123">
        <f t="shared" si="4"/>
        <v>0</v>
      </c>
      <c r="S51" s="125">
        <v>0</v>
      </c>
      <c r="T51" s="97"/>
    </row>
    <row r="52" spans="2:20" ht="15" hidden="1" customHeight="1" outlineLevel="3" x14ac:dyDescent="0.2">
      <c r="B52" s="120" t="s">
        <v>332</v>
      </c>
      <c r="C52" t="s">
        <v>333</v>
      </c>
      <c r="D52" s="121">
        <v>0</v>
      </c>
      <c r="E52" s="122">
        <v>0</v>
      </c>
      <c r="F52" s="123">
        <f t="shared" si="0"/>
        <v>0</v>
      </c>
      <c r="G52" s="124">
        <v>0</v>
      </c>
      <c r="H52" s="121">
        <v>45598</v>
      </c>
      <c r="I52" s="122">
        <v>0</v>
      </c>
      <c r="J52" s="123">
        <f t="shared" si="1"/>
        <v>45598</v>
      </c>
      <c r="K52" s="124">
        <v>0</v>
      </c>
      <c r="L52" s="121">
        <v>45598</v>
      </c>
      <c r="M52" s="122">
        <v>0</v>
      </c>
      <c r="N52" s="123">
        <f t="shared" si="2"/>
        <v>45598</v>
      </c>
      <c r="O52" s="97">
        <f t="shared" si="3"/>
        <v>0</v>
      </c>
      <c r="P52" s="121">
        <v>0</v>
      </c>
      <c r="Q52" s="122">
        <v>0</v>
      </c>
      <c r="R52" s="123">
        <f t="shared" si="4"/>
        <v>0</v>
      </c>
      <c r="S52" s="125">
        <v>0</v>
      </c>
      <c r="T52" s="97"/>
    </row>
    <row r="53" spans="2:20" ht="15" hidden="1" customHeight="1" outlineLevel="3" x14ac:dyDescent="0.2">
      <c r="B53" s="120" t="s">
        <v>336</v>
      </c>
      <c r="C53" t="s">
        <v>337</v>
      </c>
      <c r="D53" s="121">
        <v>0</v>
      </c>
      <c r="E53" s="122">
        <v>0</v>
      </c>
      <c r="F53" s="123">
        <f t="shared" si="0"/>
        <v>0</v>
      </c>
      <c r="G53" s="124">
        <v>0</v>
      </c>
      <c r="H53" s="121">
        <v>4570</v>
      </c>
      <c r="I53" s="122">
        <v>20000</v>
      </c>
      <c r="J53" s="123">
        <f t="shared" si="1"/>
        <v>-15430</v>
      </c>
      <c r="K53" s="124">
        <v>20000</v>
      </c>
      <c r="L53" s="121">
        <v>4570</v>
      </c>
      <c r="M53" s="122">
        <v>20000</v>
      </c>
      <c r="N53" s="123">
        <f t="shared" si="2"/>
        <v>-15430</v>
      </c>
      <c r="O53" s="97">
        <f t="shared" si="3"/>
        <v>20000</v>
      </c>
      <c r="P53" s="121">
        <v>0</v>
      </c>
      <c r="Q53" s="122">
        <v>0</v>
      </c>
      <c r="R53" s="123">
        <f t="shared" si="4"/>
        <v>0</v>
      </c>
      <c r="S53" s="125">
        <v>0</v>
      </c>
      <c r="T53" s="97"/>
    </row>
    <row r="54" spans="2:20" ht="15" hidden="1" customHeight="1" outlineLevel="3" x14ac:dyDescent="0.2">
      <c r="B54" s="120" t="s">
        <v>356</v>
      </c>
      <c r="C54" t="s">
        <v>357</v>
      </c>
      <c r="D54" s="121">
        <v>0</v>
      </c>
      <c r="E54" s="122">
        <v>0</v>
      </c>
      <c r="F54" s="123">
        <f t="shared" si="0"/>
        <v>0</v>
      </c>
      <c r="G54" s="124">
        <v>0</v>
      </c>
      <c r="H54" s="121">
        <v>0</v>
      </c>
      <c r="I54" s="122">
        <v>10000</v>
      </c>
      <c r="J54" s="123">
        <f t="shared" si="1"/>
        <v>-10000</v>
      </c>
      <c r="K54" s="124">
        <v>10000</v>
      </c>
      <c r="L54" s="121">
        <v>0</v>
      </c>
      <c r="M54" s="122">
        <v>10000</v>
      </c>
      <c r="N54" s="123">
        <f t="shared" si="2"/>
        <v>-10000</v>
      </c>
      <c r="O54" s="97">
        <f t="shared" si="3"/>
        <v>10000</v>
      </c>
      <c r="P54" s="121">
        <v>0</v>
      </c>
      <c r="Q54" s="122">
        <v>0</v>
      </c>
      <c r="R54" s="123">
        <f t="shared" si="4"/>
        <v>0</v>
      </c>
      <c r="S54" s="125">
        <v>0</v>
      </c>
      <c r="T54" s="97"/>
    </row>
    <row r="55" spans="2:20" ht="15" hidden="1" customHeight="1" outlineLevel="3" x14ac:dyDescent="0.2">
      <c r="B55" s="120" t="s">
        <v>340</v>
      </c>
      <c r="C55" t="s">
        <v>341</v>
      </c>
      <c r="D55" s="121">
        <v>0</v>
      </c>
      <c r="E55" s="122">
        <v>0</v>
      </c>
      <c r="F55" s="123">
        <f t="shared" si="0"/>
        <v>0</v>
      </c>
      <c r="G55" s="124">
        <v>0</v>
      </c>
      <c r="H55" s="121">
        <v>533.6</v>
      </c>
      <c r="I55" s="122">
        <v>0</v>
      </c>
      <c r="J55" s="123">
        <f t="shared" si="1"/>
        <v>533.6</v>
      </c>
      <c r="K55" s="124">
        <v>0</v>
      </c>
      <c r="L55" s="121">
        <v>533.6</v>
      </c>
      <c r="M55" s="122">
        <v>0</v>
      </c>
      <c r="N55" s="123">
        <f t="shared" si="2"/>
        <v>533.6</v>
      </c>
      <c r="O55" s="97">
        <f t="shared" si="3"/>
        <v>0</v>
      </c>
      <c r="P55" s="121">
        <v>0</v>
      </c>
      <c r="Q55" s="122">
        <v>0</v>
      </c>
      <c r="R55" s="123">
        <f t="shared" si="4"/>
        <v>0</v>
      </c>
      <c r="S55" s="125">
        <v>0</v>
      </c>
      <c r="T55" s="97"/>
    </row>
    <row r="56" spans="2:20" ht="15" hidden="1" customHeight="1" outlineLevel="3" x14ac:dyDescent="0.2">
      <c r="B56" s="120" t="s">
        <v>358</v>
      </c>
      <c r="C56" t="s">
        <v>359</v>
      </c>
      <c r="D56" s="121">
        <v>0</v>
      </c>
      <c r="E56" s="122">
        <v>0</v>
      </c>
      <c r="F56" s="123">
        <f t="shared" si="0"/>
        <v>0</v>
      </c>
      <c r="G56" s="124">
        <v>0</v>
      </c>
      <c r="H56" s="121">
        <v>0</v>
      </c>
      <c r="I56" s="122">
        <v>2000</v>
      </c>
      <c r="J56" s="123">
        <f t="shared" si="1"/>
        <v>-2000</v>
      </c>
      <c r="K56" s="124">
        <v>2000</v>
      </c>
      <c r="L56" s="121">
        <v>0</v>
      </c>
      <c r="M56" s="122">
        <v>2000</v>
      </c>
      <c r="N56" s="123">
        <f t="shared" si="2"/>
        <v>-2000</v>
      </c>
      <c r="O56" s="97">
        <f t="shared" si="3"/>
        <v>2000</v>
      </c>
      <c r="P56" s="121">
        <v>0</v>
      </c>
      <c r="Q56" s="122">
        <v>0</v>
      </c>
      <c r="R56" s="123">
        <f t="shared" si="4"/>
        <v>0</v>
      </c>
      <c r="S56" s="125">
        <v>0</v>
      </c>
      <c r="T56" s="97"/>
    </row>
    <row r="57" spans="2:20" ht="15" hidden="1" customHeight="1" outlineLevel="3" x14ac:dyDescent="0.2">
      <c r="B57" s="120" t="s">
        <v>342</v>
      </c>
      <c r="C57" t="s">
        <v>343</v>
      </c>
      <c r="D57" s="121">
        <v>0</v>
      </c>
      <c r="E57" s="122">
        <v>0</v>
      </c>
      <c r="F57" s="123">
        <f t="shared" si="0"/>
        <v>0</v>
      </c>
      <c r="G57" s="124">
        <v>0</v>
      </c>
      <c r="H57" s="121">
        <v>0</v>
      </c>
      <c r="I57" s="122">
        <v>5000</v>
      </c>
      <c r="J57" s="123">
        <f t="shared" si="1"/>
        <v>-5000</v>
      </c>
      <c r="K57" s="124">
        <v>5000</v>
      </c>
      <c r="L57" s="121">
        <v>0</v>
      </c>
      <c r="M57" s="122">
        <v>5000</v>
      </c>
      <c r="N57" s="123">
        <f t="shared" si="2"/>
        <v>-5000</v>
      </c>
      <c r="O57" s="97">
        <f t="shared" si="3"/>
        <v>5000</v>
      </c>
      <c r="P57" s="121">
        <v>0</v>
      </c>
      <c r="Q57" s="122">
        <v>0</v>
      </c>
      <c r="R57" s="123">
        <f t="shared" si="4"/>
        <v>0</v>
      </c>
      <c r="S57" s="125">
        <v>0</v>
      </c>
      <c r="T57" s="97"/>
    </row>
    <row r="58" spans="2:20" ht="15" customHeight="1" outlineLevel="2" collapsed="1" x14ac:dyDescent="0.2">
      <c r="B58" s="126" t="s">
        <v>360</v>
      </c>
      <c r="C58" s="127" t="s">
        <v>361</v>
      </c>
      <c r="D58" s="128">
        <f>SUBTOTAL(9,D40:D57)</f>
        <v>-109140</v>
      </c>
      <c r="E58" s="129">
        <f>SUBTOTAL(9,E40:E57)</f>
        <v>-132200</v>
      </c>
      <c r="F58" s="130">
        <f>D58-E58</f>
        <v>23060</v>
      </c>
      <c r="G58" s="131">
        <f>SUBTOTAL(9,G40:G57)</f>
        <v>-132200</v>
      </c>
      <c r="H58" s="128">
        <f>SUBTOTAL(9,H40:H57)</f>
        <v>576768.37</v>
      </c>
      <c r="I58" s="129">
        <f>SUBTOTAL(9,I40:I57)</f>
        <v>532200</v>
      </c>
      <c r="J58" s="130">
        <f>H58-I58</f>
        <v>44568.369999999995</v>
      </c>
      <c r="K58" s="131">
        <f>SUBTOTAL(9,K40:K57)</f>
        <v>532200</v>
      </c>
      <c r="L58" s="128">
        <f>SUBTOTAL(9,L40:L57)</f>
        <v>467628.37</v>
      </c>
      <c r="M58" s="129">
        <f>SUBTOTAL(9,M40:M57)</f>
        <v>400000</v>
      </c>
      <c r="N58" s="130">
        <f>L58-M58</f>
        <v>67628.37</v>
      </c>
      <c r="O58" s="131">
        <f>G58+K58</f>
        <v>400000</v>
      </c>
      <c r="P58" s="128">
        <f>SUBTOTAL(9,P40:P57)</f>
        <v>0</v>
      </c>
      <c r="Q58" s="129">
        <f>SUBTOTAL(9,Q40:Q57)</f>
        <v>0</v>
      </c>
      <c r="R58" s="130">
        <f>P58-Q58</f>
        <v>0</v>
      </c>
      <c r="S58" s="132">
        <f>SUBTOTAL(9,S40:S57)</f>
        <v>0</v>
      </c>
      <c r="T58" s="97"/>
    </row>
    <row r="59" spans="2:20" ht="15" hidden="1" customHeight="1" outlineLevel="3" x14ac:dyDescent="0.2">
      <c r="B59" s="120" t="s">
        <v>362</v>
      </c>
      <c r="C59" t="s">
        <v>363</v>
      </c>
      <c r="D59" s="121">
        <v>-30000</v>
      </c>
      <c r="E59" s="122">
        <v>0</v>
      </c>
      <c r="F59" s="123">
        <f t="shared" si="0"/>
        <v>-30000</v>
      </c>
      <c r="G59" s="124">
        <v>0</v>
      </c>
      <c r="H59" s="121">
        <v>0</v>
      </c>
      <c r="I59" s="122">
        <v>0</v>
      </c>
      <c r="J59" s="123">
        <f t="shared" si="1"/>
        <v>0</v>
      </c>
      <c r="K59" s="124">
        <v>0</v>
      </c>
      <c r="L59" s="121">
        <v>-30000</v>
      </c>
      <c r="M59" s="122">
        <v>0</v>
      </c>
      <c r="N59" s="123">
        <f t="shared" si="2"/>
        <v>-30000</v>
      </c>
      <c r="O59" s="97">
        <f t="shared" si="3"/>
        <v>0</v>
      </c>
      <c r="P59" s="121">
        <v>0</v>
      </c>
      <c r="Q59" s="122">
        <v>0</v>
      </c>
      <c r="R59" s="123">
        <f t="shared" si="4"/>
        <v>0</v>
      </c>
      <c r="S59" s="125">
        <v>0</v>
      </c>
      <c r="T59" s="97"/>
    </row>
    <row r="60" spans="2:20" ht="15" hidden="1" customHeight="1" outlineLevel="3" x14ac:dyDescent="0.2">
      <c r="B60" s="120" t="s">
        <v>364</v>
      </c>
      <c r="C60" t="s">
        <v>365</v>
      </c>
      <c r="D60" s="121">
        <v>0</v>
      </c>
      <c r="E60" s="122">
        <v>0</v>
      </c>
      <c r="F60" s="123">
        <f t="shared" si="0"/>
        <v>0</v>
      </c>
      <c r="G60" s="124">
        <v>0</v>
      </c>
      <c r="H60" s="121">
        <v>23287.35</v>
      </c>
      <c r="I60" s="122">
        <v>0</v>
      </c>
      <c r="J60" s="123">
        <f t="shared" si="1"/>
        <v>23287.35</v>
      </c>
      <c r="K60" s="124">
        <v>0</v>
      </c>
      <c r="L60" s="121">
        <v>23287.35</v>
      </c>
      <c r="M60" s="122">
        <v>0</v>
      </c>
      <c r="N60" s="123">
        <f t="shared" si="2"/>
        <v>23287.35</v>
      </c>
      <c r="O60" s="97">
        <f t="shared" si="3"/>
        <v>0</v>
      </c>
      <c r="P60" s="121">
        <v>0</v>
      </c>
      <c r="Q60" s="122">
        <v>0</v>
      </c>
      <c r="R60" s="123">
        <f t="shared" si="4"/>
        <v>0</v>
      </c>
      <c r="S60" s="125">
        <v>0</v>
      </c>
      <c r="T60" s="97"/>
    </row>
    <row r="61" spans="2:20" ht="15" hidden="1" customHeight="1" outlineLevel="3" x14ac:dyDescent="0.2">
      <c r="B61" s="120" t="s">
        <v>366</v>
      </c>
      <c r="C61" t="s">
        <v>367</v>
      </c>
      <c r="D61" s="121">
        <v>0</v>
      </c>
      <c r="E61" s="122">
        <v>0</v>
      </c>
      <c r="F61" s="123">
        <f t="shared" si="0"/>
        <v>0</v>
      </c>
      <c r="G61" s="124">
        <v>0</v>
      </c>
      <c r="H61" s="121">
        <v>6712.65</v>
      </c>
      <c r="I61" s="122">
        <v>0</v>
      </c>
      <c r="J61" s="123">
        <f t="shared" si="1"/>
        <v>6712.65</v>
      </c>
      <c r="K61" s="124">
        <v>0</v>
      </c>
      <c r="L61" s="121">
        <v>6712.65</v>
      </c>
      <c r="M61" s="122">
        <v>0</v>
      </c>
      <c r="N61" s="123">
        <f t="shared" si="2"/>
        <v>6712.65</v>
      </c>
      <c r="O61" s="97">
        <f t="shared" si="3"/>
        <v>0</v>
      </c>
      <c r="P61" s="121">
        <v>0</v>
      </c>
      <c r="Q61" s="122">
        <v>0</v>
      </c>
      <c r="R61" s="123">
        <f t="shared" si="4"/>
        <v>0</v>
      </c>
      <c r="S61" s="125">
        <v>0</v>
      </c>
      <c r="T61" s="97"/>
    </row>
    <row r="62" spans="2:20" ht="15" customHeight="1" outlineLevel="2" collapsed="1" x14ac:dyDescent="0.2">
      <c r="B62" s="126" t="s">
        <v>368</v>
      </c>
      <c r="C62" s="127" t="s">
        <v>369</v>
      </c>
      <c r="D62" s="128">
        <f>SUBTOTAL(9,D59:D61)</f>
        <v>-30000</v>
      </c>
      <c r="E62" s="129">
        <f>SUBTOTAL(9,E59:E61)</f>
        <v>0</v>
      </c>
      <c r="F62" s="130">
        <f>D62-E62</f>
        <v>-30000</v>
      </c>
      <c r="G62" s="131">
        <f>SUBTOTAL(9,G59:G61)</f>
        <v>0</v>
      </c>
      <c r="H62" s="128">
        <f>SUBTOTAL(9,H59:H61)</f>
        <v>30000</v>
      </c>
      <c r="I62" s="129">
        <f>SUBTOTAL(9,I59:I61)</f>
        <v>0</v>
      </c>
      <c r="J62" s="130">
        <f>H62-I62</f>
        <v>30000</v>
      </c>
      <c r="K62" s="131">
        <f>SUBTOTAL(9,K59:K61)</f>
        <v>0</v>
      </c>
      <c r="L62" s="128">
        <f>SUBTOTAL(9,L59:L61)</f>
        <v>0</v>
      </c>
      <c r="M62" s="129">
        <f>SUBTOTAL(9,M59:M61)</f>
        <v>0</v>
      </c>
      <c r="N62" s="130">
        <f>L62-M62</f>
        <v>0</v>
      </c>
      <c r="O62" s="131">
        <f>G62+K62</f>
        <v>0</v>
      </c>
      <c r="P62" s="128">
        <f>SUBTOTAL(9,P59:P61)</f>
        <v>0</v>
      </c>
      <c r="Q62" s="129">
        <f>SUBTOTAL(9,Q59:Q61)</f>
        <v>0</v>
      </c>
      <c r="R62" s="130">
        <f>P62-Q62</f>
        <v>0</v>
      </c>
      <c r="S62" s="132">
        <f>SUBTOTAL(9,S59:S61)</f>
        <v>0</v>
      </c>
      <c r="T62" s="97"/>
    </row>
    <row r="63" spans="2:20" ht="15" hidden="1" customHeight="1" outlineLevel="3" x14ac:dyDescent="0.2">
      <c r="B63" s="120" t="s">
        <v>362</v>
      </c>
      <c r="C63" t="s">
        <v>363</v>
      </c>
      <c r="D63" s="121">
        <v>-1708615</v>
      </c>
      <c r="E63" s="122">
        <v>0</v>
      </c>
      <c r="F63" s="123">
        <f t="shared" si="0"/>
        <v>-1708615</v>
      </c>
      <c r="G63" s="124">
        <v>0</v>
      </c>
      <c r="H63" s="121">
        <v>0</v>
      </c>
      <c r="I63" s="122">
        <v>0</v>
      </c>
      <c r="J63" s="123">
        <f t="shared" si="1"/>
        <v>0</v>
      </c>
      <c r="K63" s="124">
        <v>0</v>
      </c>
      <c r="L63" s="121">
        <v>-1708615</v>
      </c>
      <c r="M63" s="122">
        <v>0</v>
      </c>
      <c r="N63" s="123">
        <f t="shared" si="2"/>
        <v>-1708615</v>
      </c>
      <c r="O63" s="97">
        <f t="shared" si="3"/>
        <v>0</v>
      </c>
      <c r="P63" s="121">
        <v>0</v>
      </c>
      <c r="Q63" s="122">
        <v>0</v>
      </c>
      <c r="R63" s="123">
        <f t="shared" si="4"/>
        <v>0</v>
      </c>
      <c r="S63" s="125">
        <v>0</v>
      </c>
      <c r="T63" s="97"/>
    </row>
    <row r="64" spans="2:20" ht="15" hidden="1" customHeight="1" outlineLevel="3" x14ac:dyDescent="0.2">
      <c r="B64" s="120" t="s">
        <v>370</v>
      </c>
      <c r="C64" t="s">
        <v>371</v>
      </c>
      <c r="D64" s="121">
        <v>0</v>
      </c>
      <c r="E64" s="122">
        <v>0</v>
      </c>
      <c r="F64" s="123">
        <f t="shared" si="0"/>
        <v>0</v>
      </c>
      <c r="G64" s="124">
        <v>0</v>
      </c>
      <c r="H64" s="121">
        <v>52000</v>
      </c>
      <c r="I64" s="122">
        <v>0</v>
      </c>
      <c r="J64" s="123">
        <f t="shared" si="1"/>
        <v>52000</v>
      </c>
      <c r="K64" s="124">
        <v>0</v>
      </c>
      <c r="L64" s="121">
        <v>52000</v>
      </c>
      <c r="M64" s="122">
        <v>0</v>
      </c>
      <c r="N64" s="123">
        <f t="shared" si="2"/>
        <v>52000</v>
      </c>
      <c r="O64" s="97">
        <f t="shared" si="3"/>
        <v>0</v>
      </c>
      <c r="P64" s="121">
        <v>0</v>
      </c>
      <c r="Q64" s="122">
        <v>0</v>
      </c>
      <c r="R64" s="123">
        <f t="shared" si="4"/>
        <v>0</v>
      </c>
      <c r="S64" s="125">
        <v>0</v>
      </c>
      <c r="T64" s="97"/>
    </row>
    <row r="65" spans="2:20" ht="15" hidden="1" customHeight="1" outlineLevel="3" x14ac:dyDescent="0.2">
      <c r="B65" s="120" t="s">
        <v>372</v>
      </c>
      <c r="C65" t="s">
        <v>373</v>
      </c>
      <c r="D65" s="121">
        <v>0</v>
      </c>
      <c r="E65" s="122">
        <v>0</v>
      </c>
      <c r="F65" s="123">
        <f t="shared" si="0"/>
        <v>0</v>
      </c>
      <c r="G65" s="124">
        <v>0</v>
      </c>
      <c r="H65" s="121">
        <v>1579000</v>
      </c>
      <c r="I65" s="122">
        <v>0</v>
      </c>
      <c r="J65" s="123">
        <f t="shared" si="1"/>
        <v>1579000</v>
      </c>
      <c r="K65" s="124">
        <v>0</v>
      </c>
      <c r="L65" s="121">
        <v>1579000</v>
      </c>
      <c r="M65" s="122">
        <v>0</v>
      </c>
      <c r="N65" s="123">
        <f t="shared" si="2"/>
        <v>1579000</v>
      </c>
      <c r="O65" s="97">
        <f t="shared" si="3"/>
        <v>0</v>
      </c>
      <c r="P65" s="121">
        <v>0</v>
      </c>
      <c r="Q65" s="122">
        <v>0</v>
      </c>
      <c r="R65" s="123">
        <f t="shared" si="4"/>
        <v>0</v>
      </c>
      <c r="S65" s="125">
        <v>0</v>
      </c>
      <c r="T65" s="97"/>
    </row>
    <row r="66" spans="2:20" ht="15" hidden="1" customHeight="1" outlineLevel="3" x14ac:dyDescent="0.2">
      <c r="B66" s="120" t="s">
        <v>374</v>
      </c>
      <c r="C66" t="s">
        <v>375</v>
      </c>
      <c r="D66" s="121">
        <v>0</v>
      </c>
      <c r="E66" s="122">
        <v>0</v>
      </c>
      <c r="F66" s="123">
        <f t="shared" si="0"/>
        <v>0</v>
      </c>
      <c r="G66" s="124">
        <v>0</v>
      </c>
      <c r="H66" s="121">
        <v>77615</v>
      </c>
      <c r="I66" s="122">
        <v>0</v>
      </c>
      <c r="J66" s="123">
        <f t="shared" si="1"/>
        <v>77615</v>
      </c>
      <c r="K66" s="124">
        <v>0</v>
      </c>
      <c r="L66" s="121">
        <v>77615</v>
      </c>
      <c r="M66" s="122">
        <v>0</v>
      </c>
      <c r="N66" s="123">
        <f t="shared" si="2"/>
        <v>77615</v>
      </c>
      <c r="O66" s="97">
        <f t="shared" si="3"/>
        <v>0</v>
      </c>
      <c r="P66" s="121">
        <v>0</v>
      </c>
      <c r="Q66" s="122">
        <v>0</v>
      </c>
      <c r="R66" s="123">
        <f t="shared" si="4"/>
        <v>0</v>
      </c>
      <c r="S66" s="125">
        <v>0</v>
      </c>
      <c r="T66" s="97"/>
    </row>
    <row r="67" spans="2:20" ht="15" customHeight="1" outlineLevel="2" collapsed="1" x14ac:dyDescent="0.2">
      <c r="B67" s="126" t="s">
        <v>376</v>
      </c>
      <c r="C67" s="127" t="s">
        <v>377</v>
      </c>
      <c r="D67" s="128">
        <f>SUBTOTAL(9,D63:D66)</f>
        <v>-1708615</v>
      </c>
      <c r="E67" s="129">
        <f>SUBTOTAL(9,E63:E66)</f>
        <v>0</v>
      </c>
      <c r="F67" s="130">
        <f>D67-E67</f>
        <v>-1708615</v>
      </c>
      <c r="G67" s="131">
        <f>SUBTOTAL(9,G63:G66)</f>
        <v>0</v>
      </c>
      <c r="H67" s="128">
        <f>SUBTOTAL(9,H63:H66)</f>
        <v>1708615</v>
      </c>
      <c r="I67" s="129">
        <f>SUBTOTAL(9,I63:I66)</f>
        <v>0</v>
      </c>
      <c r="J67" s="130">
        <f>H67-I67</f>
        <v>1708615</v>
      </c>
      <c r="K67" s="131">
        <f>SUBTOTAL(9,K63:K66)</f>
        <v>0</v>
      </c>
      <c r="L67" s="128">
        <f>SUBTOTAL(9,L63:L66)</f>
        <v>0</v>
      </c>
      <c r="M67" s="129">
        <f>SUBTOTAL(9,M63:M66)</f>
        <v>0</v>
      </c>
      <c r="N67" s="130">
        <f>L67-M67</f>
        <v>0</v>
      </c>
      <c r="O67" s="131">
        <f>G67+K67</f>
        <v>0</v>
      </c>
      <c r="P67" s="128">
        <f>SUBTOTAL(9,P63:P66)</f>
        <v>0</v>
      </c>
      <c r="Q67" s="129">
        <f>SUBTOTAL(9,Q63:Q66)</f>
        <v>0</v>
      </c>
      <c r="R67" s="130">
        <f>P67-Q67</f>
        <v>0</v>
      </c>
      <c r="S67" s="132">
        <f>SUBTOTAL(9,S63:S66)</f>
        <v>0</v>
      </c>
      <c r="T67" s="97"/>
    </row>
    <row r="68" spans="2:20" ht="15" customHeight="1" outlineLevel="1" x14ac:dyDescent="0.2">
      <c r="B68" s="133" t="s">
        <v>281</v>
      </c>
      <c r="C68" s="134"/>
      <c r="D68" s="135">
        <f>SUBTOTAL(9,D40:D67)</f>
        <v>-1847755</v>
      </c>
      <c r="E68" s="136">
        <f>SUBTOTAL(9,E40:E67)</f>
        <v>-132200</v>
      </c>
      <c r="F68" s="137">
        <f>D68-E68</f>
        <v>-1715555</v>
      </c>
      <c r="G68" s="138">
        <f>SUBTOTAL(9,G40:G67)</f>
        <v>-132200</v>
      </c>
      <c r="H68" s="135">
        <f>SUBTOTAL(9,H40:H67)</f>
        <v>2315383.37</v>
      </c>
      <c r="I68" s="136">
        <f>SUBTOTAL(9,I40:I67)</f>
        <v>532200</v>
      </c>
      <c r="J68" s="137">
        <f>H68-I68</f>
        <v>1783183.37</v>
      </c>
      <c r="K68" s="138">
        <f>SUBTOTAL(9,K40:K67)</f>
        <v>532200</v>
      </c>
      <c r="L68" s="135">
        <f>SUBTOTAL(9,L40:L67)</f>
        <v>467628.37000000011</v>
      </c>
      <c r="M68" s="136">
        <f>SUBTOTAL(9,M40:M67)</f>
        <v>400000</v>
      </c>
      <c r="N68" s="137">
        <f>L68-M68</f>
        <v>67628.370000000112</v>
      </c>
      <c r="O68" s="138">
        <f>G68+K68</f>
        <v>400000</v>
      </c>
      <c r="P68" s="135">
        <f>SUBTOTAL(9,P40:P67)</f>
        <v>0</v>
      </c>
      <c r="Q68" s="136">
        <f>SUBTOTAL(9,Q40:Q67)</f>
        <v>0</v>
      </c>
      <c r="R68" s="137">
        <f>P68-Q68</f>
        <v>0</v>
      </c>
      <c r="S68" s="139">
        <f>SUBTOTAL(9,S40:S67)</f>
        <v>0</v>
      </c>
      <c r="T68" s="97"/>
    </row>
    <row r="69" spans="2:20" ht="15" hidden="1" customHeight="1" outlineLevel="3" x14ac:dyDescent="0.2">
      <c r="B69" s="120" t="s">
        <v>362</v>
      </c>
      <c r="C69" t="s">
        <v>363</v>
      </c>
      <c r="D69" s="121">
        <v>-89415</v>
      </c>
      <c r="E69" s="122">
        <v>0</v>
      </c>
      <c r="F69" s="123">
        <f t="shared" si="0"/>
        <v>-89415</v>
      </c>
      <c r="G69" s="124">
        <v>0</v>
      </c>
      <c r="H69" s="121">
        <v>0</v>
      </c>
      <c r="I69" s="122">
        <v>0</v>
      </c>
      <c r="J69" s="123">
        <f t="shared" si="1"/>
        <v>0</v>
      </c>
      <c r="K69" s="124">
        <v>0</v>
      </c>
      <c r="L69" s="121">
        <v>-89415</v>
      </c>
      <c r="M69" s="122">
        <v>0</v>
      </c>
      <c r="N69" s="123">
        <f t="shared" si="2"/>
        <v>-89415</v>
      </c>
      <c r="O69" s="97">
        <f t="shared" si="3"/>
        <v>0</v>
      </c>
      <c r="P69" s="121">
        <v>0</v>
      </c>
      <c r="Q69" s="122">
        <v>0</v>
      </c>
      <c r="R69" s="123">
        <f t="shared" si="4"/>
        <v>0</v>
      </c>
      <c r="S69" s="125">
        <v>0</v>
      </c>
      <c r="T69" s="97"/>
    </row>
    <row r="70" spans="2:20" ht="15" hidden="1" customHeight="1" outlineLevel="3" x14ac:dyDescent="0.2">
      <c r="B70" s="120" t="s">
        <v>370</v>
      </c>
      <c r="C70" t="s">
        <v>371</v>
      </c>
      <c r="D70" s="121">
        <v>0</v>
      </c>
      <c r="E70" s="122">
        <v>0</v>
      </c>
      <c r="F70" s="123">
        <f t="shared" si="0"/>
        <v>0</v>
      </c>
      <c r="G70" s="124">
        <v>0</v>
      </c>
      <c r="H70" s="121">
        <v>45000</v>
      </c>
      <c r="I70" s="122">
        <v>0</v>
      </c>
      <c r="J70" s="123">
        <f t="shared" si="1"/>
        <v>45000</v>
      </c>
      <c r="K70" s="124">
        <v>0</v>
      </c>
      <c r="L70" s="121">
        <v>45000</v>
      </c>
      <c r="M70" s="122">
        <v>0</v>
      </c>
      <c r="N70" s="123">
        <f t="shared" si="2"/>
        <v>45000</v>
      </c>
      <c r="O70" s="97">
        <f t="shared" si="3"/>
        <v>0</v>
      </c>
      <c r="P70" s="121">
        <v>0</v>
      </c>
      <c r="Q70" s="122">
        <v>0</v>
      </c>
      <c r="R70" s="123">
        <f t="shared" si="4"/>
        <v>0</v>
      </c>
      <c r="S70" s="125">
        <v>0</v>
      </c>
      <c r="T70" s="97"/>
    </row>
    <row r="71" spans="2:20" ht="15" hidden="1" customHeight="1" outlineLevel="3" x14ac:dyDescent="0.2">
      <c r="B71" s="120" t="s">
        <v>366</v>
      </c>
      <c r="C71" t="s">
        <v>367</v>
      </c>
      <c r="D71" s="121">
        <v>0</v>
      </c>
      <c r="E71" s="122">
        <v>0</v>
      </c>
      <c r="F71" s="123">
        <f t="shared" si="0"/>
        <v>0</v>
      </c>
      <c r="G71" s="124">
        <v>0</v>
      </c>
      <c r="H71" s="121">
        <v>44415</v>
      </c>
      <c r="I71" s="122">
        <v>0</v>
      </c>
      <c r="J71" s="123">
        <f t="shared" si="1"/>
        <v>44415</v>
      </c>
      <c r="K71" s="124">
        <v>0</v>
      </c>
      <c r="L71" s="121">
        <v>44415</v>
      </c>
      <c r="M71" s="122">
        <v>0</v>
      </c>
      <c r="N71" s="123">
        <f t="shared" si="2"/>
        <v>44415</v>
      </c>
      <c r="O71" s="97">
        <f t="shared" si="3"/>
        <v>0</v>
      </c>
      <c r="P71" s="121">
        <v>0</v>
      </c>
      <c r="Q71" s="122">
        <v>0</v>
      </c>
      <c r="R71" s="123">
        <f t="shared" si="4"/>
        <v>0</v>
      </c>
      <c r="S71" s="125">
        <v>0</v>
      </c>
      <c r="T71" s="97"/>
    </row>
    <row r="72" spans="2:20" ht="15" customHeight="1" outlineLevel="2" collapsed="1" x14ac:dyDescent="0.2">
      <c r="B72" s="126" t="s">
        <v>378</v>
      </c>
      <c r="C72" s="127" t="s">
        <v>379</v>
      </c>
      <c r="D72" s="128">
        <f>SUBTOTAL(9,D69:D71)</f>
        <v>-89415</v>
      </c>
      <c r="E72" s="129">
        <f>SUBTOTAL(9,E69:E71)</f>
        <v>0</v>
      </c>
      <c r="F72" s="130">
        <f>D72-E72</f>
        <v>-89415</v>
      </c>
      <c r="G72" s="131">
        <f>SUBTOTAL(9,G69:G71)</f>
        <v>0</v>
      </c>
      <c r="H72" s="128">
        <f>SUBTOTAL(9,H69:H71)</f>
        <v>89415</v>
      </c>
      <c r="I72" s="129">
        <f>SUBTOTAL(9,I69:I71)</f>
        <v>0</v>
      </c>
      <c r="J72" s="130">
        <f>H72-I72</f>
        <v>89415</v>
      </c>
      <c r="K72" s="131">
        <f>SUBTOTAL(9,K69:K71)</f>
        <v>0</v>
      </c>
      <c r="L72" s="128">
        <f>SUBTOTAL(9,L69:L71)</f>
        <v>0</v>
      </c>
      <c r="M72" s="129">
        <f>SUBTOTAL(9,M69:M71)</f>
        <v>0</v>
      </c>
      <c r="N72" s="130">
        <f>L72-M72</f>
        <v>0</v>
      </c>
      <c r="O72" s="131">
        <f>G72+K72</f>
        <v>0</v>
      </c>
      <c r="P72" s="128">
        <f>SUBTOTAL(9,P69:P71)</f>
        <v>0</v>
      </c>
      <c r="Q72" s="129">
        <f>SUBTOTAL(9,Q69:Q71)</f>
        <v>0</v>
      </c>
      <c r="R72" s="130">
        <f>P72-Q72</f>
        <v>0</v>
      </c>
      <c r="S72" s="132">
        <f>SUBTOTAL(9,S69:S71)</f>
        <v>0</v>
      </c>
      <c r="T72" s="97"/>
    </row>
    <row r="73" spans="2:20" ht="15" hidden="1" customHeight="1" outlineLevel="3" x14ac:dyDescent="0.2">
      <c r="B73" s="120" t="s">
        <v>362</v>
      </c>
      <c r="C73" t="s">
        <v>363</v>
      </c>
      <c r="D73" s="121">
        <v>-191530.3</v>
      </c>
      <c r="E73" s="122">
        <v>0</v>
      </c>
      <c r="F73" s="123">
        <f t="shared" ref="F73:F135" si="5">D73-E73</f>
        <v>-191530.3</v>
      </c>
      <c r="G73" s="124">
        <v>0</v>
      </c>
      <c r="H73" s="121">
        <v>0</v>
      </c>
      <c r="I73" s="122">
        <v>0</v>
      </c>
      <c r="J73" s="123">
        <f t="shared" ref="J73:J135" si="6">H73-I73</f>
        <v>0</v>
      </c>
      <c r="K73" s="124">
        <v>0</v>
      </c>
      <c r="L73" s="121">
        <v>-191530.3</v>
      </c>
      <c r="M73" s="122">
        <v>0</v>
      </c>
      <c r="N73" s="123">
        <f t="shared" ref="N73:N135" si="7">L73-M73</f>
        <v>-191530.3</v>
      </c>
      <c r="O73" s="97">
        <f t="shared" ref="O73:O135" si="8">G73+K73</f>
        <v>0</v>
      </c>
      <c r="P73" s="121">
        <v>0</v>
      </c>
      <c r="Q73" s="122">
        <v>0</v>
      </c>
      <c r="R73" s="123">
        <f t="shared" ref="R73:R135" si="9">P73-Q73</f>
        <v>0</v>
      </c>
      <c r="S73" s="125">
        <v>0</v>
      </c>
      <c r="T73" s="97"/>
    </row>
    <row r="74" spans="2:20" ht="15" hidden="1" customHeight="1" outlineLevel="3" x14ac:dyDescent="0.2">
      <c r="B74" s="120" t="s">
        <v>380</v>
      </c>
      <c r="C74" t="s">
        <v>381</v>
      </c>
      <c r="D74" s="121">
        <v>-4400</v>
      </c>
      <c r="E74" s="122">
        <v>0</v>
      </c>
      <c r="F74" s="123">
        <f t="shared" si="5"/>
        <v>-4400</v>
      </c>
      <c r="G74" s="124">
        <v>0</v>
      </c>
      <c r="H74" s="121">
        <v>0</v>
      </c>
      <c r="I74" s="122">
        <v>0</v>
      </c>
      <c r="J74" s="123">
        <f t="shared" si="6"/>
        <v>0</v>
      </c>
      <c r="K74" s="124">
        <v>0</v>
      </c>
      <c r="L74" s="121">
        <v>-4400</v>
      </c>
      <c r="M74" s="122">
        <v>0</v>
      </c>
      <c r="N74" s="123">
        <f t="shared" si="7"/>
        <v>-4400</v>
      </c>
      <c r="O74" s="97">
        <f t="shared" si="8"/>
        <v>0</v>
      </c>
      <c r="P74" s="121">
        <v>0</v>
      </c>
      <c r="Q74" s="122">
        <v>0</v>
      </c>
      <c r="R74" s="123">
        <f t="shared" si="9"/>
        <v>0</v>
      </c>
      <c r="S74" s="125">
        <v>0</v>
      </c>
      <c r="T74" s="97"/>
    </row>
    <row r="75" spans="2:20" ht="15" hidden="1" customHeight="1" outlineLevel="3" x14ac:dyDescent="0.2">
      <c r="B75" s="120" t="s">
        <v>370</v>
      </c>
      <c r="C75" t="s">
        <v>371</v>
      </c>
      <c r="D75" s="121">
        <v>0</v>
      </c>
      <c r="E75" s="122">
        <v>0</v>
      </c>
      <c r="F75" s="123">
        <f t="shared" si="5"/>
        <v>0</v>
      </c>
      <c r="G75" s="124">
        <v>0</v>
      </c>
      <c r="H75" s="121">
        <v>120000</v>
      </c>
      <c r="I75" s="122">
        <v>0</v>
      </c>
      <c r="J75" s="123">
        <f t="shared" si="6"/>
        <v>120000</v>
      </c>
      <c r="K75" s="124">
        <v>0</v>
      </c>
      <c r="L75" s="121">
        <v>120000</v>
      </c>
      <c r="M75" s="122">
        <v>0</v>
      </c>
      <c r="N75" s="123">
        <f t="shared" si="7"/>
        <v>120000</v>
      </c>
      <c r="O75" s="97">
        <f t="shared" si="8"/>
        <v>0</v>
      </c>
      <c r="P75" s="121">
        <v>0</v>
      </c>
      <c r="Q75" s="122">
        <v>0</v>
      </c>
      <c r="R75" s="123">
        <f t="shared" si="9"/>
        <v>0</v>
      </c>
      <c r="S75" s="125">
        <v>0</v>
      </c>
      <c r="T75" s="97"/>
    </row>
    <row r="76" spans="2:20" ht="15" hidden="1" customHeight="1" outlineLevel="3" x14ac:dyDescent="0.2">
      <c r="B76" s="120" t="s">
        <v>366</v>
      </c>
      <c r="C76" t="s">
        <v>367</v>
      </c>
      <c r="D76" s="121">
        <v>0</v>
      </c>
      <c r="E76" s="122">
        <v>0</v>
      </c>
      <c r="F76" s="123">
        <f t="shared" si="5"/>
        <v>0</v>
      </c>
      <c r="G76" s="124">
        <v>0</v>
      </c>
      <c r="H76" s="121">
        <v>75930.3</v>
      </c>
      <c r="I76" s="122">
        <v>0</v>
      </c>
      <c r="J76" s="123">
        <f t="shared" si="6"/>
        <v>75930.3</v>
      </c>
      <c r="K76" s="124">
        <v>0</v>
      </c>
      <c r="L76" s="121">
        <v>75930.3</v>
      </c>
      <c r="M76" s="122">
        <v>0</v>
      </c>
      <c r="N76" s="123">
        <f t="shared" si="7"/>
        <v>75930.3</v>
      </c>
      <c r="O76" s="97">
        <f t="shared" si="8"/>
        <v>0</v>
      </c>
      <c r="P76" s="121">
        <v>0</v>
      </c>
      <c r="Q76" s="122">
        <v>0</v>
      </c>
      <c r="R76" s="123">
        <f t="shared" si="9"/>
        <v>0</v>
      </c>
      <c r="S76" s="125">
        <v>0</v>
      </c>
      <c r="T76" s="97"/>
    </row>
    <row r="77" spans="2:20" ht="15" customHeight="1" outlineLevel="2" collapsed="1" x14ac:dyDescent="0.2">
      <c r="B77" s="126" t="s">
        <v>382</v>
      </c>
      <c r="C77" s="127" t="s">
        <v>383</v>
      </c>
      <c r="D77" s="128">
        <f>SUBTOTAL(9,D73:D76)</f>
        <v>-195930.3</v>
      </c>
      <c r="E77" s="129">
        <f>SUBTOTAL(9,E73:E76)</f>
        <v>0</v>
      </c>
      <c r="F77" s="130">
        <f>D77-E77</f>
        <v>-195930.3</v>
      </c>
      <c r="G77" s="131">
        <f>SUBTOTAL(9,G73:G76)</f>
        <v>0</v>
      </c>
      <c r="H77" s="128">
        <f>SUBTOTAL(9,H73:H76)</f>
        <v>195930.3</v>
      </c>
      <c r="I77" s="129">
        <f>SUBTOTAL(9,I73:I76)</f>
        <v>0</v>
      </c>
      <c r="J77" s="130">
        <f>H77-I77</f>
        <v>195930.3</v>
      </c>
      <c r="K77" s="131">
        <f>SUBTOTAL(9,K73:K76)</f>
        <v>0</v>
      </c>
      <c r="L77" s="128">
        <f>SUBTOTAL(9,L73:L76)</f>
        <v>0</v>
      </c>
      <c r="M77" s="129">
        <f>SUBTOTAL(9,M73:M76)</f>
        <v>0</v>
      </c>
      <c r="N77" s="130">
        <f>L77-M77</f>
        <v>0</v>
      </c>
      <c r="O77" s="131">
        <f>G77+K77</f>
        <v>0</v>
      </c>
      <c r="P77" s="128">
        <f>SUBTOTAL(9,P73:P76)</f>
        <v>0</v>
      </c>
      <c r="Q77" s="129">
        <f>SUBTOTAL(9,Q73:Q76)</f>
        <v>0</v>
      </c>
      <c r="R77" s="130">
        <f>P77-Q77</f>
        <v>0</v>
      </c>
      <c r="S77" s="132">
        <f>SUBTOTAL(9,S73:S76)</f>
        <v>0</v>
      </c>
      <c r="T77" s="97"/>
    </row>
    <row r="78" spans="2:20" ht="15" hidden="1" customHeight="1" outlineLevel="3" x14ac:dyDescent="0.2">
      <c r="B78" s="120" t="s">
        <v>301</v>
      </c>
      <c r="C78" t="s">
        <v>302</v>
      </c>
      <c r="D78" s="121">
        <v>0</v>
      </c>
      <c r="E78" s="122">
        <v>0</v>
      </c>
      <c r="F78" s="123">
        <f t="shared" si="5"/>
        <v>0</v>
      </c>
      <c r="G78" s="124">
        <v>0</v>
      </c>
      <c r="H78" s="121">
        <v>133067.97</v>
      </c>
      <c r="I78" s="122">
        <v>0</v>
      </c>
      <c r="J78" s="123">
        <f t="shared" si="6"/>
        <v>133067.97</v>
      </c>
      <c r="K78" s="124">
        <v>0</v>
      </c>
      <c r="L78" s="121">
        <v>133067.97</v>
      </c>
      <c r="M78" s="122">
        <v>0</v>
      </c>
      <c r="N78" s="123">
        <f t="shared" si="7"/>
        <v>133067.97</v>
      </c>
      <c r="O78" s="97">
        <f t="shared" si="8"/>
        <v>0</v>
      </c>
      <c r="P78" s="121">
        <v>0</v>
      </c>
      <c r="Q78" s="122">
        <v>0</v>
      </c>
      <c r="R78" s="123">
        <f t="shared" si="9"/>
        <v>0</v>
      </c>
      <c r="S78" s="125">
        <v>0</v>
      </c>
      <c r="T78" s="97"/>
    </row>
    <row r="79" spans="2:20" ht="15" hidden="1" customHeight="1" outlineLevel="3" x14ac:dyDescent="0.2">
      <c r="B79" s="120" t="s">
        <v>384</v>
      </c>
      <c r="C79" t="s">
        <v>385</v>
      </c>
      <c r="D79" s="121">
        <v>0</v>
      </c>
      <c r="E79" s="122">
        <v>0</v>
      </c>
      <c r="F79" s="123">
        <f t="shared" si="5"/>
        <v>0</v>
      </c>
      <c r="G79" s="124">
        <v>0</v>
      </c>
      <c r="H79" s="121">
        <v>-133067.97</v>
      </c>
      <c r="I79" s="122">
        <v>0</v>
      </c>
      <c r="J79" s="123">
        <f t="shared" si="6"/>
        <v>-133067.97</v>
      </c>
      <c r="K79" s="124">
        <v>0</v>
      </c>
      <c r="L79" s="121">
        <v>-133067.97</v>
      </c>
      <c r="M79" s="122">
        <v>0</v>
      </c>
      <c r="N79" s="123">
        <f t="shared" si="7"/>
        <v>-133067.97</v>
      </c>
      <c r="O79" s="97">
        <f t="shared" si="8"/>
        <v>0</v>
      </c>
      <c r="P79" s="121">
        <v>0</v>
      </c>
      <c r="Q79" s="122">
        <v>0</v>
      </c>
      <c r="R79" s="123">
        <f t="shared" si="9"/>
        <v>0</v>
      </c>
      <c r="S79" s="125">
        <v>0</v>
      </c>
      <c r="T79" s="97"/>
    </row>
    <row r="80" spans="2:20" ht="15" hidden="1" customHeight="1" outlineLevel="3" x14ac:dyDescent="0.2">
      <c r="B80" s="120" t="s">
        <v>328</v>
      </c>
      <c r="C80" t="s">
        <v>329</v>
      </c>
      <c r="D80" s="121">
        <v>0</v>
      </c>
      <c r="E80" s="122">
        <v>0</v>
      </c>
      <c r="F80" s="123">
        <f t="shared" si="5"/>
        <v>0</v>
      </c>
      <c r="G80" s="124">
        <v>0</v>
      </c>
      <c r="H80" s="121">
        <v>124</v>
      </c>
      <c r="I80" s="122">
        <v>0</v>
      </c>
      <c r="J80" s="123">
        <f t="shared" si="6"/>
        <v>124</v>
      </c>
      <c r="K80" s="124">
        <v>0</v>
      </c>
      <c r="L80" s="121">
        <v>124</v>
      </c>
      <c r="M80" s="122">
        <v>0</v>
      </c>
      <c r="N80" s="123">
        <f t="shared" si="7"/>
        <v>124</v>
      </c>
      <c r="O80" s="97">
        <f t="shared" si="8"/>
        <v>0</v>
      </c>
      <c r="P80" s="121">
        <v>0</v>
      </c>
      <c r="Q80" s="122">
        <v>0</v>
      </c>
      <c r="R80" s="123">
        <f t="shared" si="9"/>
        <v>0</v>
      </c>
      <c r="S80" s="125">
        <v>0</v>
      </c>
      <c r="T80" s="97"/>
    </row>
    <row r="81" spans="2:20" ht="15" hidden="1" customHeight="1" outlineLevel="3" x14ac:dyDescent="0.2">
      <c r="B81" s="120" t="s">
        <v>354</v>
      </c>
      <c r="C81" t="s">
        <v>355</v>
      </c>
      <c r="D81" s="121">
        <v>0</v>
      </c>
      <c r="E81" s="122">
        <v>0</v>
      </c>
      <c r="F81" s="123">
        <f t="shared" si="5"/>
        <v>0</v>
      </c>
      <c r="G81" s="124">
        <v>0</v>
      </c>
      <c r="H81" s="121">
        <v>-1286</v>
      </c>
      <c r="I81" s="122">
        <v>0</v>
      </c>
      <c r="J81" s="123">
        <f t="shared" si="6"/>
        <v>-1286</v>
      </c>
      <c r="K81" s="124">
        <v>0</v>
      </c>
      <c r="L81" s="121">
        <v>-1286</v>
      </c>
      <c r="M81" s="122">
        <v>0</v>
      </c>
      <c r="N81" s="123">
        <f t="shared" si="7"/>
        <v>-1286</v>
      </c>
      <c r="O81" s="97">
        <f t="shared" si="8"/>
        <v>0</v>
      </c>
      <c r="P81" s="121">
        <v>0</v>
      </c>
      <c r="Q81" s="122">
        <v>0</v>
      </c>
      <c r="R81" s="123">
        <f t="shared" si="9"/>
        <v>0</v>
      </c>
      <c r="S81" s="125">
        <v>0</v>
      </c>
      <c r="T81" s="97"/>
    </row>
    <row r="82" spans="2:20" ht="15" hidden="1" customHeight="1" outlineLevel="3" x14ac:dyDescent="0.2">
      <c r="B82" s="120" t="s">
        <v>336</v>
      </c>
      <c r="C82" t="s">
        <v>337</v>
      </c>
      <c r="D82" s="121">
        <v>0</v>
      </c>
      <c r="E82" s="122">
        <v>0</v>
      </c>
      <c r="F82" s="123">
        <f t="shared" si="5"/>
        <v>0</v>
      </c>
      <c r="G82" s="124">
        <v>0</v>
      </c>
      <c r="H82" s="121">
        <v>1162</v>
      </c>
      <c r="I82" s="122">
        <v>0</v>
      </c>
      <c r="J82" s="123">
        <f t="shared" si="6"/>
        <v>1162</v>
      </c>
      <c r="K82" s="124">
        <v>0</v>
      </c>
      <c r="L82" s="121">
        <v>1162</v>
      </c>
      <c r="M82" s="122">
        <v>0</v>
      </c>
      <c r="N82" s="123">
        <f t="shared" si="7"/>
        <v>1162</v>
      </c>
      <c r="O82" s="97">
        <f t="shared" si="8"/>
        <v>0</v>
      </c>
      <c r="P82" s="121">
        <v>0</v>
      </c>
      <c r="Q82" s="122">
        <v>0</v>
      </c>
      <c r="R82" s="123">
        <f t="shared" si="9"/>
        <v>0</v>
      </c>
      <c r="S82" s="125">
        <v>0</v>
      </c>
      <c r="T82" s="97"/>
    </row>
    <row r="83" spans="2:20" ht="15" customHeight="1" outlineLevel="2" collapsed="1" x14ac:dyDescent="0.2">
      <c r="B83" s="126" t="s">
        <v>386</v>
      </c>
      <c r="C83" s="127" t="s">
        <v>387</v>
      </c>
      <c r="D83" s="128">
        <f>SUBTOTAL(9,D78:D82)</f>
        <v>0</v>
      </c>
      <c r="E83" s="129">
        <f>SUBTOTAL(9,E78:E82)</f>
        <v>0</v>
      </c>
      <c r="F83" s="130">
        <f>D83-E83</f>
        <v>0</v>
      </c>
      <c r="G83" s="131">
        <f>SUBTOTAL(9,G78:G82)</f>
        <v>0</v>
      </c>
      <c r="H83" s="128">
        <f>SUBTOTAL(9,H78:H82)</f>
        <v>0</v>
      </c>
      <c r="I83" s="129">
        <f>SUBTOTAL(9,I78:I82)</f>
        <v>0</v>
      </c>
      <c r="J83" s="130">
        <f>H83-I83</f>
        <v>0</v>
      </c>
      <c r="K83" s="131">
        <f>SUBTOTAL(9,K78:K82)</f>
        <v>0</v>
      </c>
      <c r="L83" s="128">
        <f>SUBTOTAL(9,L78:L82)</f>
        <v>0</v>
      </c>
      <c r="M83" s="129">
        <f>SUBTOTAL(9,M78:M82)</f>
        <v>0</v>
      </c>
      <c r="N83" s="130">
        <f>L83-M83</f>
        <v>0</v>
      </c>
      <c r="O83" s="131">
        <f>G83+K83</f>
        <v>0</v>
      </c>
      <c r="P83" s="128">
        <f>SUBTOTAL(9,P78:P82)</f>
        <v>0</v>
      </c>
      <c r="Q83" s="129">
        <f>SUBTOTAL(9,Q78:Q82)</f>
        <v>0</v>
      </c>
      <c r="R83" s="130">
        <f>P83-Q83</f>
        <v>0</v>
      </c>
      <c r="S83" s="132">
        <f>SUBTOTAL(9,S78:S82)</f>
        <v>0</v>
      </c>
      <c r="T83" s="97"/>
    </row>
    <row r="84" spans="2:20" ht="15" hidden="1" customHeight="1" outlineLevel="3" x14ac:dyDescent="0.2">
      <c r="B84" s="120" t="s">
        <v>301</v>
      </c>
      <c r="C84" t="s">
        <v>302</v>
      </c>
      <c r="D84" s="121">
        <v>0</v>
      </c>
      <c r="E84" s="122">
        <v>0</v>
      </c>
      <c r="F84" s="123">
        <f t="shared" si="5"/>
        <v>0</v>
      </c>
      <c r="G84" s="124">
        <v>0</v>
      </c>
      <c r="H84" s="121">
        <v>5638.57</v>
      </c>
      <c r="I84" s="122">
        <v>0</v>
      </c>
      <c r="J84" s="123">
        <f t="shared" si="6"/>
        <v>5638.57</v>
      </c>
      <c r="K84" s="124">
        <v>0</v>
      </c>
      <c r="L84" s="121">
        <v>5638.57</v>
      </c>
      <c r="M84" s="122">
        <v>0</v>
      </c>
      <c r="N84" s="123">
        <f t="shared" si="7"/>
        <v>5638.57</v>
      </c>
      <c r="O84" s="97">
        <f t="shared" si="8"/>
        <v>0</v>
      </c>
      <c r="P84" s="121">
        <v>0</v>
      </c>
      <c r="Q84" s="122">
        <v>0</v>
      </c>
      <c r="R84" s="123">
        <f t="shared" si="9"/>
        <v>0</v>
      </c>
      <c r="S84" s="125">
        <v>0</v>
      </c>
      <c r="T84" s="97"/>
    </row>
    <row r="85" spans="2:20" ht="15" hidden="1" customHeight="1" outlineLevel="3" x14ac:dyDescent="0.2">
      <c r="B85" s="120" t="s">
        <v>388</v>
      </c>
      <c r="C85" t="s">
        <v>389</v>
      </c>
      <c r="D85" s="121">
        <v>0</v>
      </c>
      <c r="E85" s="122">
        <v>0</v>
      </c>
      <c r="F85" s="123">
        <f t="shared" si="5"/>
        <v>0</v>
      </c>
      <c r="G85" s="124">
        <v>0</v>
      </c>
      <c r="H85" s="121">
        <v>2931</v>
      </c>
      <c r="I85" s="122">
        <v>0</v>
      </c>
      <c r="J85" s="123">
        <f t="shared" si="6"/>
        <v>2931</v>
      </c>
      <c r="K85" s="124">
        <v>0</v>
      </c>
      <c r="L85" s="121">
        <v>2931</v>
      </c>
      <c r="M85" s="122">
        <v>0</v>
      </c>
      <c r="N85" s="123">
        <f t="shared" si="7"/>
        <v>2931</v>
      </c>
      <c r="O85" s="97">
        <f t="shared" si="8"/>
        <v>0</v>
      </c>
      <c r="P85" s="121">
        <v>0</v>
      </c>
      <c r="Q85" s="122">
        <v>0</v>
      </c>
      <c r="R85" s="123">
        <f t="shared" si="9"/>
        <v>0</v>
      </c>
      <c r="S85" s="125">
        <v>0</v>
      </c>
      <c r="T85" s="97"/>
    </row>
    <row r="86" spans="2:20" ht="15" hidden="1" customHeight="1" outlineLevel="3" x14ac:dyDescent="0.2">
      <c r="B86" s="120" t="s">
        <v>336</v>
      </c>
      <c r="C86" t="s">
        <v>337</v>
      </c>
      <c r="D86" s="121">
        <v>0</v>
      </c>
      <c r="E86" s="122">
        <v>0</v>
      </c>
      <c r="F86" s="123">
        <f t="shared" si="5"/>
        <v>0</v>
      </c>
      <c r="G86" s="124">
        <v>0</v>
      </c>
      <c r="H86" s="121">
        <v>2669</v>
      </c>
      <c r="I86" s="122">
        <v>0</v>
      </c>
      <c r="J86" s="123">
        <f t="shared" si="6"/>
        <v>2669</v>
      </c>
      <c r="K86" s="124">
        <v>0</v>
      </c>
      <c r="L86" s="121">
        <v>2669</v>
      </c>
      <c r="M86" s="122">
        <v>0</v>
      </c>
      <c r="N86" s="123">
        <f t="shared" si="7"/>
        <v>2669</v>
      </c>
      <c r="O86" s="97">
        <f t="shared" si="8"/>
        <v>0</v>
      </c>
      <c r="P86" s="121">
        <v>0</v>
      </c>
      <c r="Q86" s="122">
        <v>0</v>
      </c>
      <c r="R86" s="123">
        <f t="shared" si="9"/>
        <v>0</v>
      </c>
      <c r="S86" s="125">
        <v>0</v>
      </c>
      <c r="T86" s="97"/>
    </row>
    <row r="87" spans="2:20" ht="15" hidden="1" customHeight="1" outlineLevel="3" x14ac:dyDescent="0.2">
      <c r="B87" s="120" t="s">
        <v>390</v>
      </c>
      <c r="C87" t="s">
        <v>391</v>
      </c>
      <c r="D87" s="121">
        <v>0</v>
      </c>
      <c r="E87" s="122">
        <v>0</v>
      </c>
      <c r="F87" s="123">
        <f t="shared" si="5"/>
        <v>0</v>
      </c>
      <c r="G87" s="124">
        <v>0</v>
      </c>
      <c r="H87" s="121">
        <v>-11009.37</v>
      </c>
      <c r="I87" s="122">
        <v>0</v>
      </c>
      <c r="J87" s="123">
        <f t="shared" si="6"/>
        <v>-11009.37</v>
      </c>
      <c r="K87" s="124">
        <v>0</v>
      </c>
      <c r="L87" s="121">
        <v>-11009.37</v>
      </c>
      <c r="M87" s="122">
        <v>0</v>
      </c>
      <c r="N87" s="123">
        <f t="shared" si="7"/>
        <v>-11009.37</v>
      </c>
      <c r="O87" s="97">
        <f t="shared" si="8"/>
        <v>0</v>
      </c>
      <c r="P87" s="121">
        <v>0</v>
      </c>
      <c r="Q87" s="122">
        <v>0</v>
      </c>
      <c r="R87" s="123">
        <f t="shared" si="9"/>
        <v>0</v>
      </c>
      <c r="S87" s="125">
        <v>0</v>
      </c>
      <c r="T87" s="97"/>
    </row>
    <row r="88" spans="2:20" ht="15" customHeight="1" outlineLevel="2" collapsed="1" x14ac:dyDescent="0.2">
      <c r="B88" s="126" t="s">
        <v>392</v>
      </c>
      <c r="C88" s="127" t="s">
        <v>393</v>
      </c>
      <c r="D88" s="128">
        <f>SUBTOTAL(9,D84:D87)</f>
        <v>0</v>
      </c>
      <c r="E88" s="129">
        <f>SUBTOTAL(9,E84:E87)</f>
        <v>0</v>
      </c>
      <c r="F88" s="130">
        <f>D88-E88</f>
        <v>0</v>
      </c>
      <c r="G88" s="131">
        <f>SUBTOTAL(9,G84:G87)</f>
        <v>0</v>
      </c>
      <c r="H88" s="128">
        <f>SUBTOTAL(9,H84:H87)</f>
        <v>229.19999999999891</v>
      </c>
      <c r="I88" s="129">
        <f>SUBTOTAL(9,I84:I87)</f>
        <v>0</v>
      </c>
      <c r="J88" s="130">
        <f>H88-I88</f>
        <v>229.19999999999891</v>
      </c>
      <c r="K88" s="131">
        <f>SUBTOTAL(9,K84:K87)</f>
        <v>0</v>
      </c>
      <c r="L88" s="128">
        <f>SUBTOTAL(9,L84:L87)</f>
        <v>229.19999999999891</v>
      </c>
      <c r="M88" s="129">
        <f>SUBTOTAL(9,M84:M87)</f>
        <v>0</v>
      </c>
      <c r="N88" s="130">
        <f>L88-M88</f>
        <v>229.19999999999891</v>
      </c>
      <c r="O88" s="131">
        <f>G88+K88</f>
        <v>0</v>
      </c>
      <c r="P88" s="128">
        <f>SUBTOTAL(9,P84:P87)</f>
        <v>0</v>
      </c>
      <c r="Q88" s="129">
        <f>SUBTOTAL(9,Q84:Q87)</f>
        <v>0</v>
      </c>
      <c r="R88" s="130">
        <f>P88-Q88</f>
        <v>0</v>
      </c>
      <c r="S88" s="132">
        <f>SUBTOTAL(9,S84:S87)</f>
        <v>0</v>
      </c>
      <c r="T88" s="97"/>
    </row>
    <row r="89" spans="2:20" ht="15" hidden="1" customHeight="1" outlineLevel="3" x14ac:dyDescent="0.2">
      <c r="B89" s="120" t="s">
        <v>362</v>
      </c>
      <c r="C89" t="s">
        <v>363</v>
      </c>
      <c r="D89" s="121">
        <v>-310000</v>
      </c>
      <c r="E89" s="122">
        <v>0</v>
      </c>
      <c r="F89" s="123">
        <f t="shared" si="5"/>
        <v>-310000</v>
      </c>
      <c r="G89" s="124">
        <v>0</v>
      </c>
      <c r="H89" s="121">
        <v>0</v>
      </c>
      <c r="I89" s="122">
        <v>0</v>
      </c>
      <c r="J89" s="123">
        <f t="shared" si="6"/>
        <v>0</v>
      </c>
      <c r="K89" s="124">
        <v>0</v>
      </c>
      <c r="L89" s="121">
        <v>-310000</v>
      </c>
      <c r="M89" s="122">
        <v>0</v>
      </c>
      <c r="N89" s="123">
        <f t="shared" si="7"/>
        <v>-310000</v>
      </c>
      <c r="O89" s="97">
        <f t="shared" si="8"/>
        <v>0</v>
      </c>
      <c r="P89" s="121">
        <v>0</v>
      </c>
      <c r="Q89" s="122">
        <v>0</v>
      </c>
      <c r="R89" s="123">
        <f t="shared" si="9"/>
        <v>0</v>
      </c>
      <c r="S89" s="125">
        <v>0</v>
      </c>
      <c r="T89" s="97"/>
    </row>
    <row r="90" spans="2:20" ht="15" hidden="1" customHeight="1" outlineLevel="3" x14ac:dyDescent="0.2">
      <c r="B90" s="120" t="s">
        <v>370</v>
      </c>
      <c r="C90" t="s">
        <v>371</v>
      </c>
      <c r="D90" s="121">
        <v>0</v>
      </c>
      <c r="E90" s="122">
        <v>0</v>
      </c>
      <c r="F90" s="123">
        <f t="shared" si="5"/>
        <v>0</v>
      </c>
      <c r="G90" s="124">
        <v>0</v>
      </c>
      <c r="H90" s="121">
        <v>110000</v>
      </c>
      <c r="I90" s="122">
        <v>0</v>
      </c>
      <c r="J90" s="123">
        <f t="shared" si="6"/>
        <v>110000</v>
      </c>
      <c r="K90" s="124">
        <v>0</v>
      </c>
      <c r="L90" s="121">
        <v>110000</v>
      </c>
      <c r="M90" s="122">
        <v>0</v>
      </c>
      <c r="N90" s="123">
        <f t="shared" si="7"/>
        <v>110000</v>
      </c>
      <c r="O90" s="97">
        <f t="shared" si="8"/>
        <v>0</v>
      </c>
      <c r="P90" s="121">
        <v>0</v>
      </c>
      <c r="Q90" s="122">
        <v>0</v>
      </c>
      <c r="R90" s="123">
        <f t="shared" si="9"/>
        <v>0</v>
      </c>
      <c r="S90" s="125">
        <v>0</v>
      </c>
      <c r="T90" s="97"/>
    </row>
    <row r="91" spans="2:20" ht="15" hidden="1" customHeight="1" outlineLevel="3" x14ac:dyDescent="0.2">
      <c r="B91" s="120" t="s">
        <v>364</v>
      </c>
      <c r="C91" t="s">
        <v>365</v>
      </c>
      <c r="D91" s="121">
        <v>0</v>
      </c>
      <c r="E91" s="122">
        <v>0</v>
      </c>
      <c r="F91" s="123">
        <f t="shared" si="5"/>
        <v>0</v>
      </c>
      <c r="G91" s="124">
        <v>0</v>
      </c>
      <c r="H91" s="121">
        <v>169878.05</v>
      </c>
      <c r="I91" s="122">
        <v>0</v>
      </c>
      <c r="J91" s="123">
        <f t="shared" si="6"/>
        <v>169878.05</v>
      </c>
      <c r="K91" s="124">
        <v>0</v>
      </c>
      <c r="L91" s="121">
        <v>169878.05</v>
      </c>
      <c r="M91" s="122">
        <v>0</v>
      </c>
      <c r="N91" s="123">
        <f t="shared" si="7"/>
        <v>169878.05</v>
      </c>
      <c r="O91" s="97">
        <f t="shared" si="8"/>
        <v>0</v>
      </c>
      <c r="P91" s="121">
        <v>0</v>
      </c>
      <c r="Q91" s="122">
        <v>0</v>
      </c>
      <c r="R91" s="123">
        <f t="shared" si="9"/>
        <v>0</v>
      </c>
      <c r="S91" s="125">
        <v>0</v>
      </c>
      <c r="T91" s="97"/>
    </row>
    <row r="92" spans="2:20" ht="15" hidden="1" customHeight="1" outlineLevel="3" x14ac:dyDescent="0.2">
      <c r="B92" s="120" t="s">
        <v>366</v>
      </c>
      <c r="C92" t="s">
        <v>367</v>
      </c>
      <c r="D92" s="121">
        <v>0</v>
      </c>
      <c r="E92" s="122">
        <v>0</v>
      </c>
      <c r="F92" s="123">
        <f t="shared" si="5"/>
        <v>0</v>
      </c>
      <c r="G92" s="124">
        <v>0</v>
      </c>
      <c r="H92" s="121">
        <v>11421.95</v>
      </c>
      <c r="I92" s="122">
        <v>0</v>
      </c>
      <c r="J92" s="123">
        <f t="shared" si="6"/>
        <v>11421.95</v>
      </c>
      <c r="K92" s="124">
        <v>0</v>
      </c>
      <c r="L92" s="121">
        <v>11421.95</v>
      </c>
      <c r="M92" s="122">
        <v>0</v>
      </c>
      <c r="N92" s="123">
        <f t="shared" si="7"/>
        <v>11421.95</v>
      </c>
      <c r="O92" s="97">
        <f t="shared" si="8"/>
        <v>0</v>
      </c>
      <c r="P92" s="121">
        <v>0</v>
      </c>
      <c r="Q92" s="122">
        <v>0</v>
      </c>
      <c r="R92" s="123">
        <f t="shared" si="9"/>
        <v>0</v>
      </c>
      <c r="S92" s="125">
        <v>0</v>
      </c>
      <c r="T92" s="97"/>
    </row>
    <row r="93" spans="2:20" ht="15" hidden="1" customHeight="1" outlineLevel="3" x14ac:dyDescent="0.2">
      <c r="B93" s="120" t="s">
        <v>394</v>
      </c>
      <c r="C93" t="s">
        <v>395</v>
      </c>
      <c r="D93" s="121">
        <v>0</v>
      </c>
      <c r="E93" s="122">
        <v>0</v>
      </c>
      <c r="F93" s="123">
        <f t="shared" si="5"/>
        <v>0</v>
      </c>
      <c r="G93" s="124">
        <v>0</v>
      </c>
      <c r="H93" s="121">
        <v>2863</v>
      </c>
      <c r="I93" s="122">
        <v>0</v>
      </c>
      <c r="J93" s="123">
        <f t="shared" si="6"/>
        <v>2863</v>
      </c>
      <c r="K93" s="124">
        <v>0</v>
      </c>
      <c r="L93" s="121">
        <v>2863</v>
      </c>
      <c r="M93" s="122">
        <v>0</v>
      </c>
      <c r="N93" s="123">
        <f t="shared" si="7"/>
        <v>2863</v>
      </c>
      <c r="O93" s="97">
        <f t="shared" si="8"/>
        <v>0</v>
      </c>
      <c r="P93" s="121">
        <v>0</v>
      </c>
      <c r="Q93" s="122">
        <v>0</v>
      </c>
      <c r="R93" s="123">
        <f t="shared" si="9"/>
        <v>0</v>
      </c>
      <c r="S93" s="125">
        <v>0</v>
      </c>
      <c r="T93" s="97"/>
    </row>
    <row r="94" spans="2:20" ht="15" hidden="1" customHeight="1" outlineLevel="3" x14ac:dyDescent="0.2">
      <c r="B94" s="120" t="s">
        <v>374</v>
      </c>
      <c r="C94" t="s">
        <v>375</v>
      </c>
      <c r="D94" s="121">
        <v>0</v>
      </c>
      <c r="E94" s="122">
        <v>0</v>
      </c>
      <c r="F94" s="123">
        <f t="shared" si="5"/>
        <v>0</v>
      </c>
      <c r="G94" s="124">
        <v>0</v>
      </c>
      <c r="H94" s="121">
        <v>15837</v>
      </c>
      <c r="I94" s="122">
        <v>0</v>
      </c>
      <c r="J94" s="123">
        <f t="shared" si="6"/>
        <v>15837</v>
      </c>
      <c r="K94" s="124">
        <v>0</v>
      </c>
      <c r="L94" s="121">
        <v>15837</v>
      </c>
      <c r="M94" s="122">
        <v>0</v>
      </c>
      <c r="N94" s="123">
        <f t="shared" si="7"/>
        <v>15837</v>
      </c>
      <c r="O94" s="97">
        <f t="shared" si="8"/>
        <v>0</v>
      </c>
      <c r="P94" s="121">
        <v>0</v>
      </c>
      <c r="Q94" s="122">
        <v>0</v>
      </c>
      <c r="R94" s="123">
        <f t="shared" si="9"/>
        <v>0</v>
      </c>
      <c r="S94" s="125">
        <v>0</v>
      </c>
      <c r="T94" s="97"/>
    </row>
    <row r="95" spans="2:20" ht="15" customHeight="1" outlineLevel="2" collapsed="1" x14ac:dyDescent="0.2">
      <c r="B95" s="126" t="s">
        <v>396</v>
      </c>
      <c r="C95" s="127" t="s">
        <v>397</v>
      </c>
      <c r="D95" s="128">
        <f>SUBTOTAL(9,D89:D94)</f>
        <v>-310000</v>
      </c>
      <c r="E95" s="129">
        <f>SUBTOTAL(9,E89:E94)</f>
        <v>0</v>
      </c>
      <c r="F95" s="130">
        <f>D95-E95</f>
        <v>-310000</v>
      </c>
      <c r="G95" s="131">
        <f>SUBTOTAL(9,G89:G94)</f>
        <v>0</v>
      </c>
      <c r="H95" s="128">
        <f>SUBTOTAL(9,H89:H94)</f>
        <v>310000</v>
      </c>
      <c r="I95" s="129">
        <f>SUBTOTAL(9,I89:I94)</f>
        <v>0</v>
      </c>
      <c r="J95" s="130">
        <f>H95-I95</f>
        <v>310000</v>
      </c>
      <c r="K95" s="131">
        <f>SUBTOTAL(9,K89:K94)</f>
        <v>0</v>
      </c>
      <c r="L95" s="128">
        <f>SUBTOTAL(9,L89:L94)</f>
        <v>0</v>
      </c>
      <c r="M95" s="129">
        <f>SUBTOTAL(9,M89:M94)</f>
        <v>0</v>
      </c>
      <c r="N95" s="130">
        <f>L95-M95</f>
        <v>0</v>
      </c>
      <c r="O95" s="131">
        <f>G95+K95</f>
        <v>0</v>
      </c>
      <c r="P95" s="128">
        <f>SUBTOTAL(9,P89:P94)</f>
        <v>0</v>
      </c>
      <c r="Q95" s="129">
        <f>SUBTOTAL(9,Q89:Q94)</f>
        <v>0</v>
      </c>
      <c r="R95" s="130">
        <f>P95-Q95</f>
        <v>0</v>
      </c>
      <c r="S95" s="132">
        <f>SUBTOTAL(9,S89:S94)</f>
        <v>0</v>
      </c>
      <c r="T95" s="97"/>
    </row>
    <row r="96" spans="2:20" ht="15" hidden="1" customHeight="1" outlineLevel="3" x14ac:dyDescent="0.2">
      <c r="B96" s="120" t="s">
        <v>362</v>
      </c>
      <c r="C96" t="s">
        <v>363</v>
      </c>
      <c r="D96" s="121">
        <v>-868012.63</v>
      </c>
      <c r="E96" s="122">
        <v>0</v>
      </c>
      <c r="F96" s="123">
        <f t="shared" si="5"/>
        <v>-868012.63</v>
      </c>
      <c r="G96" s="124">
        <v>0</v>
      </c>
      <c r="H96" s="121">
        <v>0</v>
      </c>
      <c r="I96" s="122">
        <v>0</v>
      </c>
      <c r="J96" s="123">
        <f t="shared" si="6"/>
        <v>0</v>
      </c>
      <c r="K96" s="124">
        <v>0</v>
      </c>
      <c r="L96" s="121">
        <v>-868012.63</v>
      </c>
      <c r="M96" s="122">
        <v>0</v>
      </c>
      <c r="N96" s="123">
        <f t="shared" si="7"/>
        <v>-868012.63</v>
      </c>
      <c r="O96" s="97">
        <f t="shared" si="8"/>
        <v>0</v>
      </c>
      <c r="P96" s="121">
        <v>0</v>
      </c>
      <c r="Q96" s="122">
        <v>0</v>
      </c>
      <c r="R96" s="123">
        <f t="shared" si="9"/>
        <v>0</v>
      </c>
      <c r="S96" s="125">
        <v>0</v>
      </c>
      <c r="T96" s="97"/>
    </row>
    <row r="97" spans="2:20" ht="15" hidden="1" customHeight="1" outlineLevel="3" x14ac:dyDescent="0.2">
      <c r="B97" s="120" t="s">
        <v>388</v>
      </c>
      <c r="C97" t="s">
        <v>389</v>
      </c>
      <c r="D97" s="121">
        <v>0</v>
      </c>
      <c r="E97" s="122">
        <v>0</v>
      </c>
      <c r="F97" s="123">
        <f t="shared" si="5"/>
        <v>0</v>
      </c>
      <c r="G97" s="124">
        <v>0</v>
      </c>
      <c r="H97" s="121">
        <v>7475.5</v>
      </c>
      <c r="I97" s="122">
        <v>0</v>
      </c>
      <c r="J97" s="123">
        <f t="shared" si="6"/>
        <v>7475.5</v>
      </c>
      <c r="K97" s="124">
        <v>0</v>
      </c>
      <c r="L97" s="121">
        <v>7475.5</v>
      </c>
      <c r="M97" s="122">
        <v>0</v>
      </c>
      <c r="N97" s="123">
        <f t="shared" si="7"/>
        <v>7475.5</v>
      </c>
      <c r="O97" s="97">
        <f t="shared" si="8"/>
        <v>0</v>
      </c>
      <c r="P97" s="121">
        <v>0</v>
      </c>
      <c r="Q97" s="122">
        <v>0</v>
      </c>
      <c r="R97" s="123">
        <f t="shared" si="9"/>
        <v>0</v>
      </c>
      <c r="S97" s="125">
        <v>0</v>
      </c>
      <c r="T97" s="97"/>
    </row>
    <row r="98" spans="2:20" ht="15" hidden="1" customHeight="1" outlineLevel="3" x14ac:dyDescent="0.2">
      <c r="B98" s="120" t="s">
        <v>370</v>
      </c>
      <c r="C98" t="s">
        <v>371</v>
      </c>
      <c r="D98" s="121">
        <v>0</v>
      </c>
      <c r="E98" s="122">
        <v>0</v>
      </c>
      <c r="F98" s="123">
        <f t="shared" si="5"/>
        <v>0</v>
      </c>
      <c r="G98" s="124">
        <v>0</v>
      </c>
      <c r="H98" s="121">
        <v>350000</v>
      </c>
      <c r="I98" s="122">
        <v>0</v>
      </c>
      <c r="J98" s="123">
        <f t="shared" si="6"/>
        <v>350000</v>
      </c>
      <c r="K98" s="124">
        <v>0</v>
      </c>
      <c r="L98" s="121">
        <v>350000</v>
      </c>
      <c r="M98" s="122">
        <v>0</v>
      </c>
      <c r="N98" s="123">
        <f t="shared" si="7"/>
        <v>350000</v>
      </c>
      <c r="O98" s="97">
        <f t="shared" si="8"/>
        <v>0</v>
      </c>
      <c r="P98" s="121">
        <v>0</v>
      </c>
      <c r="Q98" s="122">
        <v>0</v>
      </c>
      <c r="R98" s="123">
        <f t="shared" si="9"/>
        <v>0</v>
      </c>
      <c r="S98" s="125">
        <v>0</v>
      </c>
      <c r="T98" s="97"/>
    </row>
    <row r="99" spans="2:20" ht="15" hidden="1" customHeight="1" outlineLevel="3" x14ac:dyDescent="0.2">
      <c r="B99" s="120" t="s">
        <v>364</v>
      </c>
      <c r="C99" t="s">
        <v>365</v>
      </c>
      <c r="D99" s="121">
        <v>0</v>
      </c>
      <c r="E99" s="122">
        <v>0</v>
      </c>
      <c r="F99" s="123">
        <f t="shared" si="5"/>
        <v>0</v>
      </c>
      <c r="G99" s="124">
        <v>0</v>
      </c>
      <c r="H99" s="121">
        <v>350723.87</v>
      </c>
      <c r="I99" s="122">
        <v>0</v>
      </c>
      <c r="J99" s="123">
        <f t="shared" si="6"/>
        <v>350723.87</v>
      </c>
      <c r="K99" s="124">
        <v>0</v>
      </c>
      <c r="L99" s="121">
        <v>350723.87</v>
      </c>
      <c r="M99" s="122">
        <v>0</v>
      </c>
      <c r="N99" s="123">
        <f t="shared" si="7"/>
        <v>350723.87</v>
      </c>
      <c r="O99" s="97">
        <f t="shared" si="8"/>
        <v>0</v>
      </c>
      <c r="P99" s="121">
        <v>0</v>
      </c>
      <c r="Q99" s="122">
        <v>0</v>
      </c>
      <c r="R99" s="123">
        <f t="shared" si="9"/>
        <v>0</v>
      </c>
      <c r="S99" s="125">
        <v>0</v>
      </c>
      <c r="T99" s="97"/>
    </row>
    <row r="100" spans="2:20" ht="15" hidden="1" customHeight="1" outlineLevel="3" x14ac:dyDescent="0.2">
      <c r="B100" s="120" t="s">
        <v>366</v>
      </c>
      <c r="C100" t="s">
        <v>367</v>
      </c>
      <c r="D100" s="121">
        <v>0</v>
      </c>
      <c r="E100" s="122">
        <v>0</v>
      </c>
      <c r="F100" s="123">
        <f t="shared" si="5"/>
        <v>0</v>
      </c>
      <c r="G100" s="124">
        <v>0</v>
      </c>
      <c r="H100" s="121">
        <v>81212.45</v>
      </c>
      <c r="I100" s="122">
        <v>0</v>
      </c>
      <c r="J100" s="123">
        <f t="shared" si="6"/>
        <v>81212.45</v>
      </c>
      <c r="K100" s="124">
        <v>0</v>
      </c>
      <c r="L100" s="121">
        <v>81212.45</v>
      </c>
      <c r="M100" s="122">
        <v>0</v>
      </c>
      <c r="N100" s="123">
        <f t="shared" si="7"/>
        <v>81212.45</v>
      </c>
      <c r="O100" s="97">
        <f t="shared" si="8"/>
        <v>0</v>
      </c>
      <c r="P100" s="121">
        <v>0</v>
      </c>
      <c r="Q100" s="122">
        <v>0</v>
      </c>
      <c r="R100" s="123">
        <f t="shared" si="9"/>
        <v>0</v>
      </c>
      <c r="S100" s="125">
        <v>0</v>
      </c>
      <c r="T100" s="97"/>
    </row>
    <row r="101" spans="2:20" ht="15" hidden="1" customHeight="1" outlineLevel="3" x14ac:dyDescent="0.2">
      <c r="B101" s="120" t="s">
        <v>372</v>
      </c>
      <c r="C101" t="s">
        <v>373</v>
      </c>
      <c r="D101" s="121">
        <v>0</v>
      </c>
      <c r="E101" s="122">
        <v>0</v>
      </c>
      <c r="F101" s="123">
        <f t="shared" si="5"/>
        <v>0</v>
      </c>
      <c r="G101" s="124">
        <v>0</v>
      </c>
      <c r="H101" s="121">
        <v>12089.43</v>
      </c>
      <c r="I101" s="122">
        <v>0</v>
      </c>
      <c r="J101" s="123">
        <f t="shared" si="6"/>
        <v>12089.43</v>
      </c>
      <c r="K101" s="124">
        <v>0</v>
      </c>
      <c r="L101" s="121">
        <v>12089.43</v>
      </c>
      <c r="M101" s="122">
        <v>0</v>
      </c>
      <c r="N101" s="123">
        <f t="shared" si="7"/>
        <v>12089.43</v>
      </c>
      <c r="O101" s="97">
        <f t="shared" si="8"/>
        <v>0</v>
      </c>
      <c r="P101" s="121">
        <v>0</v>
      </c>
      <c r="Q101" s="122">
        <v>0</v>
      </c>
      <c r="R101" s="123">
        <f t="shared" si="9"/>
        <v>0</v>
      </c>
      <c r="S101" s="125">
        <v>0</v>
      </c>
      <c r="T101" s="97"/>
    </row>
    <row r="102" spans="2:20" ht="15" hidden="1" customHeight="1" outlineLevel="3" x14ac:dyDescent="0.2">
      <c r="B102" s="120" t="s">
        <v>394</v>
      </c>
      <c r="C102" t="s">
        <v>395</v>
      </c>
      <c r="D102" s="121">
        <v>0</v>
      </c>
      <c r="E102" s="122">
        <v>0</v>
      </c>
      <c r="F102" s="123">
        <f t="shared" si="5"/>
        <v>0</v>
      </c>
      <c r="G102" s="124">
        <v>0</v>
      </c>
      <c r="H102" s="121">
        <v>548.38</v>
      </c>
      <c r="I102" s="122">
        <v>0</v>
      </c>
      <c r="J102" s="123">
        <f t="shared" si="6"/>
        <v>548.38</v>
      </c>
      <c r="K102" s="124">
        <v>0</v>
      </c>
      <c r="L102" s="121">
        <v>548.38</v>
      </c>
      <c r="M102" s="122">
        <v>0</v>
      </c>
      <c r="N102" s="123">
        <f t="shared" si="7"/>
        <v>548.38</v>
      </c>
      <c r="O102" s="97">
        <f t="shared" si="8"/>
        <v>0</v>
      </c>
      <c r="P102" s="121">
        <v>0</v>
      </c>
      <c r="Q102" s="122">
        <v>0</v>
      </c>
      <c r="R102" s="123">
        <f t="shared" si="9"/>
        <v>0</v>
      </c>
      <c r="S102" s="125">
        <v>0</v>
      </c>
      <c r="T102" s="97"/>
    </row>
    <row r="103" spans="2:20" ht="15" hidden="1" customHeight="1" outlineLevel="3" x14ac:dyDescent="0.2">
      <c r="B103" s="120" t="s">
        <v>374</v>
      </c>
      <c r="C103" t="s">
        <v>375</v>
      </c>
      <c r="D103" s="121">
        <v>0</v>
      </c>
      <c r="E103" s="122">
        <v>0</v>
      </c>
      <c r="F103" s="123">
        <f t="shared" si="5"/>
        <v>0</v>
      </c>
      <c r="G103" s="124">
        <v>0</v>
      </c>
      <c r="H103" s="121">
        <v>65963</v>
      </c>
      <c r="I103" s="122">
        <v>0</v>
      </c>
      <c r="J103" s="123">
        <f t="shared" si="6"/>
        <v>65963</v>
      </c>
      <c r="K103" s="124">
        <v>0</v>
      </c>
      <c r="L103" s="121">
        <v>65963</v>
      </c>
      <c r="M103" s="122">
        <v>0</v>
      </c>
      <c r="N103" s="123">
        <f t="shared" si="7"/>
        <v>65963</v>
      </c>
      <c r="O103" s="97">
        <f t="shared" si="8"/>
        <v>0</v>
      </c>
      <c r="P103" s="121">
        <v>0</v>
      </c>
      <c r="Q103" s="122">
        <v>0</v>
      </c>
      <c r="R103" s="123">
        <f t="shared" si="9"/>
        <v>0</v>
      </c>
      <c r="S103" s="125">
        <v>0</v>
      </c>
      <c r="T103" s="97"/>
    </row>
    <row r="104" spans="2:20" ht="15" customHeight="1" outlineLevel="2" collapsed="1" x14ac:dyDescent="0.2">
      <c r="B104" s="126" t="s">
        <v>398</v>
      </c>
      <c r="C104" s="127" t="s">
        <v>399</v>
      </c>
      <c r="D104" s="128">
        <f>SUBTOTAL(9,D96:D103)</f>
        <v>-868012.63</v>
      </c>
      <c r="E104" s="129">
        <f>SUBTOTAL(9,E96:E103)</f>
        <v>0</v>
      </c>
      <c r="F104" s="130">
        <f>D104-E104</f>
        <v>-868012.63</v>
      </c>
      <c r="G104" s="131">
        <f>SUBTOTAL(9,G96:G103)</f>
        <v>0</v>
      </c>
      <c r="H104" s="128">
        <f>SUBTOTAL(9,H96:H103)</f>
        <v>868012.63</v>
      </c>
      <c r="I104" s="129">
        <f>SUBTOTAL(9,I96:I103)</f>
        <v>0</v>
      </c>
      <c r="J104" s="130">
        <f>H104-I104</f>
        <v>868012.63</v>
      </c>
      <c r="K104" s="131">
        <f>SUBTOTAL(9,K96:K103)</f>
        <v>0</v>
      </c>
      <c r="L104" s="128">
        <f>SUBTOTAL(9,L96:L103)</f>
        <v>0</v>
      </c>
      <c r="M104" s="129">
        <f>SUBTOTAL(9,M96:M103)</f>
        <v>0</v>
      </c>
      <c r="N104" s="130">
        <f>L104-M104</f>
        <v>0</v>
      </c>
      <c r="O104" s="131">
        <f>G104+K104</f>
        <v>0</v>
      </c>
      <c r="P104" s="128">
        <f>SUBTOTAL(9,P96:P103)</f>
        <v>0</v>
      </c>
      <c r="Q104" s="129">
        <f>SUBTOTAL(9,Q96:Q103)</f>
        <v>0</v>
      </c>
      <c r="R104" s="130">
        <f>P104-Q104</f>
        <v>0</v>
      </c>
      <c r="S104" s="132">
        <f>SUBTOTAL(9,S96:S103)</f>
        <v>0</v>
      </c>
      <c r="T104" s="97"/>
    </row>
    <row r="105" spans="2:20" ht="15" hidden="1" customHeight="1" outlineLevel="3" x14ac:dyDescent="0.2">
      <c r="B105" s="120" t="s">
        <v>362</v>
      </c>
      <c r="C105" t="s">
        <v>363</v>
      </c>
      <c r="D105" s="121">
        <v>-1150000</v>
      </c>
      <c r="E105" s="122">
        <v>0</v>
      </c>
      <c r="F105" s="123">
        <f t="shared" si="5"/>
        <v>-1150000</v>
      </c>
      <c r="G105" s="124">
        <v>0</v>
      </c>
      <c r="H105" s="121">
        <v>0</v>
      </c>
      <c r="I105" s="122">
        <v>0</v>
      </c>
      <c r="J105" s="123">
        <f t="shared" si="6"/>
        <v>0</v>
      </c>
      <c r="K105" s="124">
        <v>0</v>
      </c>
      <c r="L105" s="121">
        <v>-1150000</v>
      </c>
      <c r="M105" s="122">
        <v>0</v>
      </c>
      <c r="N105" s="123">
        <f t="shared" si="7"/>
        <v>-1150000</v>
      </c>
      <c r="O105" s="97">
        <f t="shared" si="8"/>
        <v>0</v>
      </c>
      <c r="P105" s="121">
        <v>0</v>
      </c>
      <c r="Q105" s="122">
        <v>0</v>
      </c>
      <c r="R105" s="123">
        <f t="shared" si="9"/>
        <v>0</v>
      </c>
      <c r="S105" s="125">
        <v>0</v>
      </c>
      <c r="T105" s="97"/>
    </row>
    <row r="106" spans="2:20" ht="15" hidden="1" customHeight="1" outlineLevel="3" x14ac:dyDescent="0.2">
      <c r="B106" s="120" t="s">
        <v>370</v>
      </c>
      <c r="C106" t="s">
        <v>371</v>
      </c>
      <c r="D106" s="121">
        <v>0</v>
      </c>
      <c r="E106" s="122">
        <v>0</v>
      </c>
      <c r="F106" s="123">
        <f t="shared" si="5"/>
        <v>0</v>
      </c>
      <c r="G106" s="124">
        <v>0</v>
      </c>
      <c r="H106" s="121">
        <v>1150000</v>
      </c>
      <c r="I106" s="122">
        <v>0</v>
      </c>
      <c r="J106" s="123">
        <f t="shared" si="6"/>
        <v>1150000</v>
      </c>
      <c r="K106" s="124">
        <v>0</v>
      </c>
      <c r="L106" s="121">
        <v>1150000</v>
      </c>
      <c r="M106" s="122">
        <v>0</v>
      </c>
      <c r="N106" s="123">
        <f t="shared" si="7"/>
        <v>1150000</v>
      </c>
      <c r="O106" s="97">
        <f t="shared" si="8"/>
        <v>0</v>
      </c>
      <c r="P106" s="121">
        <v>0</v>
      </c>
      <c r="Q106" s="122">
        <v>0</v>
      </c>
      <c r="R106" s="123">
        <f t="shared" si="9"/>
        <v>0</v>
      </c>
      <c r="S106" s="125">
        <v>0</v>
      </c>
      <c r="T106" s="97"/>
    </row>
    <row r="107" spans="2:20" ht="15" customHeight="1" outlineLevel="2" collapsed="1" x14ac:dyDescent="0.2">
      <c r="B107" s="126" t="s">
        <v>400</v>
      </c>
      <c r="C107" s="127" t="s">
        <v>401</v>
      </c>
      <c r="D107" s="128">
        <f>SUBTOTAL(9,D105:D106)</f>
        <v>-1150000</v>
      </c>
      <c r="E107" s="129">
        <f>SUBTOTAL(9,E105:E106)</f>
        <v>0</v>
      </c>
      <c r="F107" s="130">
        <f>D107-E107</f>
        <v>-1150000</v>
      </c>
      <c r="G107" s="131">
        <f>SUBTOTAL(9,G105:G106)</f>
        <v>0</v>
      </c>
      <c r="H107" s="128">
        <f>SUBTOTAL(9,H105:H106)</f>
        <v>1150000</v>
      </c>
      <c r="I107" s="129">
        <f>SUBTOTAL(9,I105:I106)</f>
        <v>0</v>
      </c>
      <c r="J107" s="130">
        <f>H107-I107</f>
        <v>1150000</v>
      </c>
      <c r="K107" s="131">
        <f>SUBTOTAL(9,K105:K106)</f>
        <v>0</v>
      </c>
      <c r="L107" s="128">
        <f>SUBTOTAL(9,L105:L106)</f>
        <v>0</v>
      </c>
      <c r="M107" s="129">
        <f>SUBTOTAL(9,M105:M106)</f>
        <v>0</v>
      </c>
      <c r="N107" s="130">
        <f>L107-M107</f>
        <v>0</v>
      </c>
      <c r="O107" s="131">
        <f>G107+K107</f>
        <v>0</v>
      </c>
      <c r="P107" s="128">
        <f>SUBTOTAL(9,P105:P106)</f>
        <v>0</v>
      </c>
      <c r="Q107" s="129">
        <f>SUBTOTAL(9,Q105:Q106)</f>
        <v>0</v>
      </c>
      <c r="R107" s="130">
        <f>P107-Q107</f>
        <v>0</v>
      </c>
      <c r="S107" s="132">
        <f>SUBTOTAL(9,S105:S106)</f>
        <v>0</v>
      </c>
      <c r="T107" s="97"/>
    </row>
    <row r="108" spans="2:20" ht="15" hidden="1" customHeight="1" outlineLevel="3" x14ac:dyDescent="0.2">
      <c r="B108" s="120" t="s">
        <v>362</v>
      </c>
      <c r="C108" t="s">
        <v>363</v>
      </c>
      <c r="D108" s="121">
        <v>-327262.61</v>
      </c>
      <c r="E108" s="122">
        <v>-2625000</v>
      </c>
      <c r="F108" s="123">
        <f t="shared" si="5"/>
        <v>2297737.39</v>
      </c>
      <c r="G108" s="124">
        <v>-2625000</v>
      </c>
      <c r="H108" s="121">
        <v>0</v>
      </c>
      <c r="I108" s="122">
        <v>0</v>
      </c>
      <c r="J108" s="123">
        <f t="shared" si="6"/>
        <v>0</v>
      </c>
      <c r="K108" s="124">
        <v>0</v>
      </c>
      <c r="L108" s="121">
        <v>-327262.61</v>
      </c>
      <c r="M108" s="122">
        <v>-2625000</v>
      </c>
      <c r="N108" s="123">
        <f t="shared" si="7"/>
        <v>2297737.39</v>
      </c>
      <c r="O108" s="97">
        <f t="shared" si="8"/>
        <v>-2625000</v>
      </c>
      <c r="P108" s="121">
        <v>0</v>
      </c>
      <c r="Q108" s="122">
        <v>0</v>
      </c>
      <c r="R108" s="123">
        <f t="shared" si="9"/>
        <v>0</v>
      </c>
      <c r="S108" s="125">
        <v>0</v>
      </c>
      <c r="T108" s="97"/>
    </row>
    <row r="109" spans="2:20" ht="15" hidden="1" customHeight="1" outlineLevel="3" x14ac:dyDescent="0.2">
      <c r="B109" s="120" t="s">
        <v>370</v>
      </c>
      <c r="C109" t="s">
        <v>371</v>
      </c>
      <c r="D109" s="121">
        <v>0</v>
      </c>
      <c r="E109" s="122">
        <v>0</v>
      </c>
      <c r="F109" s="123">
        <f t="shared" si="5"/>
        <v>0</v>
      </c>
      <c r="G109" s="124">
        <v>0</v>
      </c>
      <c r="H109" s="121">
        <v>215000</v>
      </c>
      <c r="I109" s="122">
        <v>2625000</v>
      </c>
      <c r="J109" s="123">
        <f t="shared" si="6"/>
        <v>-2410000</v>
      </c>
      <c r="K109" s="124">
        <v>2625000</v>
      </c>
      <c r="L109" s="121">
        <v>215000</v>
      </c>
      <c r="M109" s="122">
        <v>2625000</v>
      </c>
      <c r="N109" s="123">
        <f t="shared" si="7"/>
        <v>-2410000</v>
      </c>
      <c r="O109" s="97">
        <f t="shared" si="8"/>
        <v>2625000</v>
      </c>
      <c r="P109" s="121">
        <v>0</v>
      </c>
      <c r="Q109" s="122">
        <v>0</v>
      </c>
      <c r="R109" s="123">
        <f t="shared" si="9"/>
        <v>0</v>
      </c>
      <c r="S109" s="125">
        <v>0</v>
      </c>
      <c r="T109" s="97"/>
    </row>
    <row r="110" spans="2:20" ht="15" hidden="1" customHeight="1" outlineLevel="3" x14ac:dyDescent="0.2">
      <c r="B110" s="120" t="s">
        <v>364</v>
      </c>
      <c r="C110" t="s">
        <v>365</v>
      </c>
      <c r="D110" s="121">
        <v>0</v>
      </c>
      <c r="E110" s="122">
        <v>0</v>
      </c>
      <c r="F110" s="123">
        <f t="shared" si="5"/>
        <v>0</v>
      </c>
      <c r="G110" s="124">
        <v>0</v>
      </c>
      <c r="H110" s="121">
        <v>50000</v>
      </c>
      <c r="I110" s="122">
        <v>0</v>
      </c>
      <c r="J110" s="123">
        <f t="shared" si="6"/>
        <v>50000</v>
      </c>
      <c r="K110" s="124">
        <v>0</v>
      </c>
      <c r="L110" s="121">
        <v>50000</v>
      </c>
      <c r="M110" s="122">
        <v>0</v>
      </c>
      <c r="N110" s="123">
        <f t="shared" si="7"/>
        <v>50000</v>
      </c>
      <c r="O110" s="97">
        <f t="shared" si="8"/>
        <v>0</v>
      </c>
      <c r="P110" s="121">
        <v>0</v>
      </c>
      <c r="Q110" s="122">
        <v>0</v>
      </c>
      <c r="R110" s="123">
        <f t="shared" si="9"/>
        <v>0</v>
      </c>
      <c r="S110" s="125">
        <v>0</v>
      </c>
      <c r="T110" s="97"/>
    </row>
    <row r="111" spans="2:20" ht="15" hidden="1" customHeight="1" outlineLevel="3" x14ac:dyDescent="0.2">
      <c r="B111" s="120" t="s">
        <v>366</v>
      </c>
      <c r="C111" t="s">
        <v>367</v>
      </c>
      <c r="D111" s="121">
        <v>0</v>
      </c>
      <c r="E111" s="122">
        <v>0</v>
      </c>
      <c r="F111" s="123">
        <f t="shared" si="5"/>
        <v>0</v>
      </c>
      <c r="G111" s="124">
        <v>0</v>
      </c>
      <c r="H111" s="121">
        <v>53262.61</v>
      </c>
      <c r="I111" s="122">
        <v>0</v>
      </c>
      <c r="J111" s="123">
        <f t="shared" si="6"/>
        <v>53262.61</v>
      </c>
      <c r="K111" s="124">
        <v>0</v>
      </c>
      <c r="L111" s="121">
        <v>53262.61</v>
      </c>
      <c r="M111" s="122">
        <v>0</v>
      </c>
      <c r="N111" s="123">
        <f t="shared" si="7"/>
        <v>53262.61</v>
      </c>
      <c r="O111" s="97">
        <f t="shared" si="8"/>
        <v>0</v>
      </c>
      <c r="P111" s="121">
        <v>0</v>
      </c>
      <c r="Q111" s="122">
        <v>0</v>
      </c>
      <c r="R111" s="123">
        <f t="shared" si="9"/>
        <v>0</v>
      </c>
      <c r="S111" s="125">
        <v>0</v>
      </c>
      <c r="T111" s="97"/>
    </row>
    <row r="112" spans="2:20" ht="15" hidden="1" customHeight="1" outlineLevel="3" x14ac:dyDescent="0.2">
      <c r="B112" s="120" t="s">
        <v>372</v>
      </c>
      <c r="C112" t="s">
        <v>373</v>
      </c>
      <c r="D112" s="121">
        <v>0</v>
      </c>
      <c r="E112" s="122">
        <v>0</v>
      </c>
      <c r="F112" s="123">
        <f t="shared" si="5"/>
        <v>0</v>
      </c>
      <c r="G112" s="124">
        <v>0</v>
      </c>
      <c r="H112" s="121">
        <v>9000</v>
      </c>
      <c r="I112" s="122">
        <v>0</v>
      </c>
      <c r="J112" s="123">
        <f t="shared" si="6"/>
        <v>9000</v>
      </c>
      <c r="K112" s="124">
        <v>0</v>
      </c>
      <c r="L112" s="121">
        <v>9000</v>
      </c>
      <c r="M112" s="122">
        <v>0</v>
      </c>
      <c r="N112" s="123">
        <f t="shared" si="7"/>
        <v>9000</v>
      </c>
      <c r="O112" s="97">
        <f t="shared" si="8"/>
        <v>0</v>
      </c>
      <c r="P112" s="121">
        <v>0</v>
      </c>
      <c r="Q112" s="122">
        <v>0</v>
      </c>
      <c r="R112" s="123">
        <f t="shared" si="9"/>
        <v>0</v>
      </c>
      <c r="S112" s="125">
        <v>0</v>
      </c>
      <c r="T112" s="97"/>
    </row>
    <row r="113" spans="2:20" ht="15" customHeight="1" outlineLevel="2" collapsed="1" x14ac:dyDescent="0.2">
      <c r="B113" s="126" t="s">
        <v>402</v>
      </c>
      <c r="C113" s="127" t="s">
        <v>403</v>
      </c>
      <c r="D113" s="128">
        <f>SUBTOTAL(9,D108:D112)</f>
        <v>-327262.61</v>
      </c>
      <c r="E113" s="129">
        <f>SUBTOTAL(9,E108:E112)</f>
        <v>-2625000</v>
      </c>
      <c r="F113" s="130">
        <f>D113-E113</f>
        <v>2297737.39</v>
      </c>
      <c r="G113" s="131">
        <f>SUBTOTAL(9,G108:G112)</f>
        <v>-2625000</v>
      </c>
      <c r="H113" s="128">
        <f>SUBTOTAL(9,H108:H112)</f>
        <v>327262.61</v>
      </c>
      <c r="I113" s="129">
        <f>SUBTOTAL(9,I108:I112)</f>
        <v>2625000</v>
      </c>
      <c r="J113" s="130">
        <f>H113-I113</f>
        <v>-2297737.39</v>
      </c>
      <c r="K113" s="131">
        <f>SUBTOTAL(9,K108:K112)</f>
        <v>2625000</v>
      </c>
      <c r="L113" s="128">
        <f>SUBTOTAL(9,L108:L112)</f>
        <v>1.4551915228366852E-11</v>
      </c>
      <c r="M113" s="129">
        <f>SUBTOTAL(9,M108:M112)</f>
        <v>0</v>
      </c>
      <c r="N113" s="130">
        <f>L113-M113</f>
        <v>1.4551915228366852E-11</v>
      </c>
      <c r="O113" s="131">
        <f>G113+K113</f>
        <v>0</v>
      </c>
      <c r="P113" s="128">
        <f>SUBTOTAL(9,P108:P112)</f>
        <v>0</v>
      </c>
      <c r="Q113" s="129">
        <f>SUBTOTAL(9,Q108:Q112)</f>
        <v>0</v>
      </c>
      <c r="R113" s="130">
        <f>P113-Q113</f>
        <v>0</v>
      </c>
      <c r="S113" s="132">
        <f>SUBTOTAL(9,S108:S112)</f>
        <v>0</v>
      </c>
      <c r="T113" s="97"/>
    </row>
    <row r="114" spans="2:20" ht="15" customHeight="1" outlineLevel="1" x14ac:dyDescent="0.2">
      <c r="B114" s="133" t="s">
        <v>283</v>
      </c>
      <c r="C114" s="134"/>
      <c r="D114" s="135">
        <f>SUBTOTAL(9,D69:D113)</f>
        <v>-2940620.54</v>
      </c>
      <c r="E114" s="136">
        <f>SUBTOTAL(9,E69:E113)</f>
        <v>-2625000</v>
      </c>
      <c r="F114" s="137">
        <f>D114-E114</f>
        <v>-315620.54000000004</v>
      </c>
      <c r="G114" s="138">
        <f>SUBTOTAL(9,G69:G113)</f>
        <v>-2625000</v>
      </c>
      <c r="H114" s="135">
        <f>SUBTOTAL(9,H69:H113)</f>
        <v>2940849.7399999998</v>
      </c>
      <c r="I114" s="136">
        <f>SUBTOTAL(9,I69:I113)</f>
        <v>2625000</v>
      </c>
      <c r="J114" s="137">
        <f>H114-I114</f>
        <v>315849.73999999976</v>
      </c>
      <c r="K114" s="138">
        <f>SUBTOTAL(9,K69:K113)</f>
        <v>2625000</v>
      </c>
      <c r="L114" s="135">
        <f>SUBTOTAL(9,L69:L113)</f>
        <v>229.19999999996799</v>
      </c>
      <c r="M114" s="136">
        <f>SUBTOTAL(9,M69:M113)</f>
        <v>0</v>
      </c>
      <c r="N114" s="137">
        <f>L114-M114</f>
        <v>229.19999999996799</v>
      </c>
      <c r="O114" s="138">
        <f>G114+K114</f>
        <v>0</v>
      </c>
      <c r="P114" s="135">
        <f>SUBTOTAL(9,P69:P113)</f>
        <v>0</v>
      </c>
      <c r="Q114" s="136">
        <f>SUBTOTAL(9,Q69:Q113)</f>
        <v>0</v>
      </c>
      <c r="R114" s="137">
        <f>P114-Q114</f>
        <v>0</v>
      </c>
      <c r="S114" s="139">
        <f>SUBTOTAL(9,S69:S113)</f>
        <v>0</v>
      </c>
      <c r="T114" s="97"/>
    </row>
    <row r="115" spans="2:20" ht="15" hidden="1" customHeight="1" outlineLevel="3" x14ac:dyDescent="0.2">
      <c r="B115" s="120" t="s">
        <v>362</v>
      </c>
      <c r="C115" t="s">
        <v>363</v>
      </c>
      <c r="D115" s="121">
        <v>-799</v>
      </c>
      <c r="E115" s="122">
        <v>0</v>
      </c>
      <c r="F115" s="123">
        <f t="shared" si="5"/>
        <v>-799</v>
      </c>
      <c r="G115" s="124">
        <v>0</v>
      </c>
      <c r="H115" s="121">
        <v>0</v>
      </c>
      <c r="I115" s="122">
        <v>0</v>
      </c>
      <c r="J115" s="123">
        <f t="shared" si="6"/>
        <v>0</v>
      </c>
      <c r="K115" s="124">
        <v>0</v>
      </c>
      <c r="L115" s="121">
        <v>-799</v>
      </c>
      <c r="M115" s="122">
        <v>0</v>
      </c>
      <c r="N115" s="123">
        <f t="shared" si="7"/>
        <v>-799</v>
      </c>
      <c r="O115" s="97">
        <f t="shared" si="8"/>
        <v>0</v>
      </c>
      <c r="P115" s="121">
        <v>0</v>
      </c>
      <c r="Q115" s="122">
        <v>0</v>
      </c>
      <c r="R115" s="123">
        <f t="shared" si="9"/>
        <v>0</v>
      </c>
      <c r="S115" s="125">
        <v>0</v>
      </c>
      <c r="T115" s="97"/>
    </row>
    <row r="116" spans="2:20" ht="15" hidden="1" customHeight="1" outlineLevel="3" x14ac:dyDescent="0.2">
      <c r="B116" s="120" t="s">
        <v>303</v>
      </c>
      <c r="C116" t="s">
        <v>304</v>
      </c>
      <c r="D116" s="121">
        <v>0</v>
      </c>
      <c r="E116" s="122">
        <v>0</v>
      </c>
      <c r="F116" s="123">
        <f t="shared" si="5"/>
        <v>0</v>
      </c>
      <c r="G116" s="124">
        <v>0</v>
      </c>
      <c r="H116" s="121">
        <v>218</v>
      </c>
      <c r="I116" s="122">
        <v>0</v>
      </c>
      <c r="J116" s="123">
        <f t="shared" si="6"/>
        <v>218</v>
      </c>
      <c r="K116" s="124">
        <v>0</v>
      </c>
      <c r="L116" s="121">
        <v>218</v>
      </c>
      <c r="M116" s="122">
        <v>0</v>
      </c>
      <c r="N116" s="123">
        <f t="shared" si="7"/>
        <v>218</v>
      </c>
      <c r="O116" s="97">
        <f t="shared" si="8"/>
        <v>0</v>
      </c>
      <c r="P116" s="121">
        <v>0</v>
      </c>
      <c r="Q116" s="122">
        <v>0</v>
      </c>
      <c r="R116" s="123">
        <f t="shared" si="9"/>
        <v>0</v>
      </c>
      <c r="S116" s="125">
        <v>0</v>
      </c>
      <c r="T116" s="97"/>
    </row>
    <row r="117" spans="2:20" ht="15" hidden="1" customHeight="1" outlineLevel="3" x14ac:dyDescent="0.2">
      <c r="B117" s="120" t="s">
        <v>336</v>
      </c>
      <c r="C117" t="s">
        <v>337</v>
      </c>
      <c r="D117" s="121">
        <v>0</v>
      </c>
      <c r="E117" s="122">
        <v>0</v>
      </c>
      <c r="F117" s="123">
        <f t="shared" si="5"/>
        <v>0</v>
      </c>
      <c r="G117" s="124">
        <v>0</v>
      </c>
      <c r="H117" s="121">
        <v>581</v>
      </c>
      <c r="I117" s="122">
        <v>0</v>
      </c>
      <c r="J117" s="123">
        <f t="shared" si="6"/>
        <v>581</v>
      </c>
      <c r="K117" s="124">
        <v>0</v>
      </c>
      <c r="L117" s="121">
        <v>581</v>
      </c>
      <c r="M117" s="122">
        <v>0</v>
      </c>
      <c r="N117" s="123">
        <f t="shared" si="7"/>
        <v>581</v>
      </c>
      <c r="O117" s="97">
        <f t="shared" si="8"/>
        <v>0</v>
      </c>
      <c r="P117" s="121">
        <v>0</v>
      </c>
      <c r="Q117" s="122">
        <v>0</v>
      </c>
      <c r="R117" s="123">
        <f t="shared" si="9"/>
        <v>0</v>
      </c>
      <c r="S117" s="125">
        <v>0</v>
      </c>
      <c r="T117" s="97"/>
    </row>
    <row r="118" spans="2:20" ht="15" customHeight="1" outlineLevel="2" collapsed="1" x14ac:dyDescent="0.2">
      <c r="B118" s="126" t="s">
        <v>404</v>
      </c>
      <c r="C118" s="127" t="s">
        <v>405</v>
      </c>
      <c r="D118" s="128">
        <f>SUBTOTAL(9,D115:D117)</f>
        <v>-799</v>
      </c>
      <c r="E118" s="129">
        <f>SUBTOTAL(9,E115:E117)</f>
        <v>0</v>
      </c>
      <c r="F118" s="130">
        <f>D118-E118</f>
        <v>-799</v>
      </c>
      <c r="G118" s="131">
        <f>SUBTOTAL(9,G115:G117)</f>
        <v>0</v>
      </c>
      <c r="H118" s="128">
        <f>SUBTOTAL(9,H115:H117)</f>
        <v>799</v>
      </c>
      <c r="I118" s="129">
        <f>SUBTOTAL(9,I115:I117)</f>
        <v>0</v>
      </c>
      <c r="J118" s="130">
        <f>H118-I118</f>
        <v>799</v>
      </c>
      <c r="K118" s="131">
        <f>SUBTOTAL(9,K115:K117)</f>
        <v>0</v>
      </c>
      <c r="L118" s="128">
        <f>SUBTOTAL(9,L115:L117)</f>
        <v>0</v>
      </c>
      <c r="M118" s="129">
        <f>SUBTOTAL(9,M115:M117)</f>
        <v>0</v>
      </c>
      <c r="N118" s="130">
        <f>L118-M118</f>
        <v>0</v>
      </c>
      <c r="O118" s="131">
        <f>G118+K118</f>
        <v>0</v>
      </c>
      <c r="P118" s="128">
        <f>SUBTOTAL(9,P115:P117)</f>
        <v>0</v>
      </c>
      <c r="Q118" s="129">
        <f>SUBTOTAL(9,Q115:Q117)</f>
        <v>0</v>
      </c>
      <c r="R118" s="130">
        <f>P118-Q118</f>
        <v>0</v>
      </c>
      <c r="S118" s="132">
        <f>SUBTOTAL(9,S115:S117)</f>
        <v>0</v>
      </c>
      <c r="T118" s="97"/>
    </row>
    <row r="119" spans="2:20" ht="15" hidden="1" customHeight="1" outlineLevel="3" x14ac:dyDescent="0.2">
      <c r="B119" s="120" t="s">
        <v>362</v>
      </c>
      <c r="C119" t="s">
        <v>363</v>
      </c>
      <c r="D119" s="121">
        <v>-650000</v>
      </c>
      <c r="E119" s="122">
        <v>-460000</v>
      </c>
      <c r="F119" s="123">
        <f t="shared" si="5"/>
        <v>-190000</v>
      </c>
      <c r="G119" s="124">
        <v>-460000</v>
      </c>
      <c r="H119" s="121">
        <v>0</v>
      </c>
      <c r="I119" s="122">
        <v>0</v>
      </c>
      <c r="J119" s="123">
        <f t="shared" si="6"/>
        <v>0</v>
      </c>
      <c r="K119" s="124">
        <v>0</v>
      </c>
      <c r="L119" s="121">
        <v>-650000</v>
      </c>
      <c r="M119" s="122">
        <v>-460000</v>
      </c>
      <c r="N119" s="123">
        <f t="shared" si="7"/>
        <v>-190000</v>
      </c>
      <c r="O119" s="97">
        <f t="shared" si="8"/>
        <v>-460000</v>
      </c>
      <c r="P119" s="121">
        <v>0</v>
      </c>
      <c r="Q119" s="122">
        <v>0</v>
      </c>
      <c r="R119" s="123">
        <f t="shared" si="9"/>
        <v>0</v>
      </c>
      <c r="S119" s="125">
        <v>0</v>
      </c>
      <c r="T119" s="97"/>
    </row>
    <row r="120" spans="2:20" ht="15" hidden="1" customHeight="1" outlineLevel="3" x14ac:dyDescent="0.2">
      <c r="B120" s="120" t="s">
        <v>299</v>
      </c>
      <c r="C120" t="s">
        <v>300</v>
      </c>
      <c r="D120" s="121">
        <v>-167385</v>
      </c>
      <c r="E120" s="122">
        <v>-264500</v>
      </c>
      <c r="F120" s="123">
        <f t="shared" si="5"/>
        <v>97115</v>
      </c>
      <c r="G120" s="124">
        <v>-264500</v>
      </c>
      <c r="H120" s="121">
        <v>0</v>
      </c>
      <c r="I120" s="122">
        <v>0</v>
      </c>
      <c r="J120" s="123">
        <f t="shared" si="6"/>
        <v>0</v>
      </c>
      <c r="K120" s="124">
        <v>0</v>
      </c>
      <c r="L120" s="121">
        <v>-167385</v>
      </c>
      <c r="M120" s="122">
        <v>-264500</v>
      </c>
      <c r="N120" s="123">
        <f t="shared" si="7"/>
        <v>97115</v>
      </c>
      <c r="O120" s="97">
        <f t="shared" si="8"/>
        <v>-264500</v>
      </c>
      <c r="P120" s="121">
        <v>0</v>
      </c>
      <c r="Q120" s="122">
        <v>0</v>
      </c>
      <c r="R120" s="123">
        <f t="shared" si="9"/>
        <v>0</v>
      </c>
      <c r="S120" s="125">
        <v>0</v>
      </c>
      <c r="T120" s="97"/>
    </row>
    <row r="121" spans="2:20" ht="15" hidden="1" customHeight="1" outlineLevel="3" x14ac:dyDescent="0.2">
      <c r="B121" s="120" t="s">
        <v>380</v>
      </c>
      <c r="C121" t="s">
        <v>381</v>
      </c>
      <c r="D121" s="121">
        <v>-195987.32</v>
      </c>
      <c r="E121" s="122">
        <v>-400000</v>
      </c>
      <c r="F121" s="123">
        <f t="shared" si="5"/>
        <v>204012.68</v>
      </c>
      <c r="G121" s="124">
        <v>-400000</v>
      </c>
      <c r="H121" s="121">
        <v>0</v>
      </c>
      <c r="I121" s="122">
        <v>0</v>
      </c>
      <c r="J121" s="123">
        <f t="shared" si="6"/>
        <v>0</v>
      </c>
      <c r="K121" s="124">
        <v>0</v>
      </c>
      <c r="L121" s="121">
        <v>-195987.32</v>
      </c>
      <c r="M121" s="122">
        <v>-400000</v>
      </c>
      <c r="N121" s="123">
        <f t="shared" si="7"/>
        <v>204012.68</v>
      </c>
      <c r="O121" s="97">
        <f t="shared" si="8"/>
        <v>-400000</v>
      </c>
      <c r="P121" s="121">
        <v>0</v>
      </c>
      <c r="Q121" s="122">
        <v>0</v>
      </c>
      <c r="R121" s="123">
        <f t="shared" si="9"/>
        <v>0</v>
      </c>
      <c r="S121" s="125">
        <v>0</v>
      </c>
      <c r="T121" s="97"/>
    </row>
    <row r="122" spans="2:20" ht="15" hidden="1" customHeight="1" outlineLevel="3" x14ac:dyDescent="0.2">
      <c r="B122" s="120" t="s">
        <v>301</v>
      </c>
      <c r="C122" t="s">
        <v>302</v>
      </c>
      <c r="D122" s="121">
        <v>0</v>
      </c>
      <c r="E122" s="122">
        <v>0</v>
      </c>
      <c r="F122" s="123">
        <f t="shared" si="5"/>
        <v>0</v>
      </c>
      <c r="G122" s="124">
        <v>0</v>
      </c>
      <c r="H122" s="121">
        <v>565093.51</v>
      </c>
      <c r="I122" s="122">
        <v>606000</v>
      </c>
      <c r="J122" s="123">
        <f t="shared" si="6"/>
        <v>-40906.489999999991</v>
      </c>
      <c r="K122" s="124">
        <v>606000</v>
      </c>
      <c r="L122" s="121">
        <v>565093.51</v>
      </c>
      <c r="M122" s="122">
        <v>606000</v>
      </c>
      <c r="N122" s="123">
        <f t="shared" si="7"/>
        <v>-40906.489999999991</v>
      </c>
      <c r="O122" s="97">
        <f t="shared" si="8"/>
        <v>606000</v>
      </c>
      <c r="P122" s="121">
        <v>0</v>
      </c>
      <c r="Q122" s="122">
        <v>0</v>
      </c>
      <c r="R122" s="123">
        <f t="shared" si="9"/>
        <v>0</v>
      </c>
      <c r="S122" s="125">
        <v>0</v>
      </c>
      <c r="T122" s="97"/>
    </row>
    <row r="123" spans="2:20" ht="15" hidden="1" customHeight="1" outlineLevel="3" x14ac:dyDescent="0.2">
      <c r="B123" s="120" t="s">
        <v>406</v>
      </c>
      <c r="C123" t="s">
        <v>407</v>
      </c>
      <c r="D123" s="121">
        <v>0</v>
      </c>
      <c r="E123" s="122">
        <v>0</v>
      </c>
      <c r="F123" s="123">
        <f t="shared" si="5"/>
        <v>0</v>
      </c>
      <c r="G123" s="124">
        <v>0</v>
      </c>
      <c r="H123" s="121">
        <v>0</v>
      </c>
      <c r="I123" s="122">
        <v>5000</v>
      </c>
      <c r="J123" s="123">
        <f t="shared" si="6"/>
        <v>-5000</v>
      </c>
      <c r="K123" s="124">
        <v>5000</v>
      </c>
      <c r="L123" s="121">
        <v>0</v>
      </c>
      <c r="M123" s="122">
        <v>5000</v>
      </c>
      <c r="N123" s="123">
        <f t="shared" si="7"/>
        <v>-5000</v>
      </c>
      <c r="O123" s="97">
        <f t="shared" si="8"/>
        <v>5000</v>
      </c>
      <c r="P123" s="121">
        <v>0</v>
      </c>
      <c r="Q123" s="122">
        <v>0</v>
      </c>
      <c r="R123" s="123">
        <f t="shared" si="9"/>
        <v>0</v>
      </c>
      <c r="S123" s="125">
        <v>0</v>
      </c>
      <c r="T123" s="97"/>
    </row>
    <row r="124" spans="2:20" ht="15" hidden="1" customHeight="1" outlineLevel="3" x14ac:dyDescent="0.2">
      <c r="B124" s="120" t="s">
        <v>303</v>
      </c>
      <c r="C124" t="s">
        <v>304</v>
      </c>
      <c r="D124" s="121">
        <v>0</v>
      </c>
      <c r="E124" s="122">
        <v>0</v>
      </c>
      <c r="F124" s="123">
        <f t="shared" si="5"/>
        <v>0</v>
      </c>
      <c r="G124" s="124">
        <v>0</v>
      </c>
      <c r="H124" s="121">
        <v>1057</v>
      </c>
      <c r="I124" s="122">
        <v>0</v>
      </c>
      <c r="J124" s="123">
        <f t="shared" si="6"/>
        <v>1057</v>
      </c>
      <c r="K124" s="124">
        <v>0</v>
      </c>
      <c r="L124" s="121">
        <v>1057</v>
      </c>
      <c r="M124" s="122">
        <v>0</v>
      </c>
      <c r="N124" s="123">
        <f t="shared" si="7"/>
        <v>1057</v>
      </c>
      <c r="O124" s="97">
        <f t="shared" si="8"/>
        <v>0</v>
      </c>
      <c r="P124" s="121">
        <v>0</v>
      </c>
      <c r="Q124" s="122">
        <v>0</v>
      </c>
      <c r="R124" s="123">
        <f t="shared" si="9"/>
        <v>0</v>
      </c>
      <c r="S124" s="125">
        <v>0</v>
      </c>
      <c r="T124" s="97"/>
    </row>
    <row r="125" spans="2:20" ht="15" hidden="1" customHeight="1" outlineLevel="3" x14ac:dyDescent="0.2">
      <c r="B125" s="120" t="s">
        <v>307</v>
      </c>
      <c r="C125" t="s">
        <v>308</v>
      </c>
      <c r="D125" s="121">
        <v>0</v>
      </c>
      <c r="E125" s="122">
        <v>0</v>
      </c>
      <c r="F125" s="123">
        <f t="shared" si="5"/>
        <v>0</v>
      </c>
      <c r="G125" s="124">
        <v>0</v>
      </c>
      <c r="H125" s="121">
        <v>62669</v>
      </c>
      <c r="I125" s="122">
        <v>63700</v>
      </c>
      <c r="J125" s="123">
        <f t="shared" si="6"/>
        <v>-1031</v>
      </c>
      <c r="K125" s="124">
        <v>63700</v>
      </c>
      <c r="L125" s="121">
        <v>62669</v>
      </c>
      <c r="M125" s="122">
        <v>63700</v>
      </c>
      <c r="N125" s="123">
        <f t="shared" si="7"/>
        <v>-1031</v>
      </c>
      <c r="O125" s="97">
        <f t="shared" si="8"/>
        <v>63700</v>
      </c>
      <c r="P125" s="121">
        <v>0</v>
      </c>
      <c r="Q125" s="122">
        <v>0</v>
      </c>
      <c r="R125" s="123">
        <f t="shared" si="9"/>
        <v>0</v>
      </c>
      <c r="S125" s="125">
        <v>0</v>
      </c>
      <c r="T125" s="97"/>
    </row>
    <row r="126" spans="2:20" ht="15" hidden="1" customHeight="1" outlineLevel="3" x14ac:dyDescent="0.2">
      <c r="B126" s="120" t="s">
        <v>352</v>
      </c>
      <c r="C126" t="s">
        <v>353</v>
      </c>
      <c r="D126" s="121">
        <v>0</v>
      </c>
      <c r="E126" s="122">
        <v>0</v>
      </c>
      <c r="F126" s="123">
        <f t="shared" si="5"/>
        <v>0</v>
      </c>
      <c r="G126" s="124">
        <v>0</v>
      </c>
      <c r="H126" s="121">
        <v>7750</v>
      </c>
      <c r="I126" s="122">
        <v>7000</v>
      </c>
      <c r="J126" s="123">
        <f t="shared" si="6"/>
        <v>750</v>
      </c>
      <c r="K126" s="124">
        <v>7000</v>
      </c>
      <c r="L126" s="121">
        <v>7750</v>
      </c>
      <c r="M126" s="122">
        <v>7000</v>
      </c>
      <c r="N126" s="123">
        <f t="shared" si="7"/>
        <v>750</v>
      </c>
      <c r="O126" s="97">
        <f t="shared" si="8"/>
        <v>7000</v>
      </c>
      <c r="P126" s="121">
        <v>0</v>
      </c>
      <c r="Q126" s="122">
        <v>0</v>
      </c>
      <c r="R126" s="123">
        <f t="shared" si="9"/>
        <v>0</v>
      </c>
      <c r="S126" s="125">
        <v>0</v>
      </c>
      <c r="T126" s="97"/>
    </row>
    <row r="127" spans="2:20" ht="15" hidden="1" customHeight="1" outlineLevel="3" x14ac:dyDescent="0.2">
      <c r="B127" s="120" t="s">
        <v>315</v>
      </c>
      <c r="C127" t="s">
        <v>300</v>
      </c>
      <c r="D127" s="121">
        <v>0</v>
      </c>
      <c r="E127" s="122">
        <v>0</v>
      </c>
      <c r="F127" s="123">
        <f t="shared" si="5"/>
        <v>0</v>
      </c>
      <c r="G127" s="124">
        <v>0</v>
      </c>
      <c r="H127" s="121">
        <v>167385</v>
      </c>
      <c r="I127" s="122">
        <v>264500</v>
      </c>
      <c r="J127" s="123">
        <f t="shared" si="6"/>
        <v>-97115</v>
      </c>
      <c r="K127" s="124">
        <v>264500</v>
      </c>
      <c r="L127" s="121">
        <v>167385</v>
      </c>
      <c r="M127" s="122">
        <v>264500</v>
      </c>
      <c r="N127" s="123">
        <f t="shared" si="7"/>
        <v>-97115</v>
      </c>
      <c r="O127" s="97">
        <f t="shared" si="8"/>
        <v>264500</v>
      </c>
      <c r="P127" s="121">
        <v>0</v>
      </c>
      <c r="Q127" s="122">
        <v>0</v>
      </c>
      <c r="R127" s="123">
        <f t="shared" si="9"/>
        <v>0</v>
      </c>
      <c r="S127" s="125">
        <v>0</v>
      </c>
      <c r="T127" s="97"/>
    </row>
    <row r="128" spans="2:20" ht="15" hidden="1" customHeight="1" outlineLevel="3" x14ac:dyDescent="0.2">
      <c r="B128" s="120" t="s">
        <v>408</v>
      </c>
      <c r="C128" t="s">
        <v>409</v>
      </c>
      <c r="D128" s="121">
        <v>0</v>
      </c>
      <c r="E128" s="122">
        <v>0</v>
      </c>
      <c r="F128" s="123">
        <f t="shared" si="5"/>
        <v>0</v>
      </c>
      <c r="G128" s="124">
        <v>0</v>
      </c>
      <c r="H128" s="121">
        <v>0</v>
      </c>
      <c r="I128" s="122">
        <v>5000</v>
      </c>
      <c r="J128" s="123">
        <f t="shared" si="6"/>
        <v>-5000</v>
      </c>
      <c r="K128" s="124">
        <v>5000</v>
      </c>
      <c r="L128" s="121">
        <v>0</v>
      </c>
      <c r="M128" s="122">
        <v>5000</v>
      </c>
      <c r="N128" s="123">
        <f t="shared" si="7"/>
        <v>-5000</v>
      </c>
      <c r="O128" s="97">
        <f t="shared" si="8"/>
        <v>5000</v>
      </c>
      <c r="P128" s="121">
        <v>0</v>
      </c>
      <c r="Q128" s="122">
        <v>0</v>
      </c>
      <c r="R128" s="123">
        <f t="shared" si="9"/>
        <v>0</v>
      </c>
      <c r="S128" s="125">
        <v>0</v>
      </c>
      <c r="T128" s="97"/>
    </row>
    <row r="129" spans="2:20" ht="15" hidden="1" customHeight="1" outlineLevel="3" x14ac:dyDescent="0.2">
      <c r="B129" s="120" t="s">
        <v>320</v>
      </c>
      <c r="C129" t="s">
        <v>321</v>
      </c>
      <c r="D129" s="121">
        <v>0</v>
      </c>
      <c r="E129" s="122">
        <v>0</v>
      </c>
      <c r="F129" s="123">
        <f t="shared" si="5"/>
        <v>0</v>
      </c>
      <c r="G129" s="124">
        <v>0</v>
      </c>
      <c r="H129" s="121">
        <v>0</v>
      </c>
      <c r="I129" s="122">
        <v>5000</v>
      </c>
      <c r="J129" s="123">
        <f t="shared" si="6"/>
        <v>-5000</v>
      </c>
      <c r="K129" s="124">
        <v>5000</v>
      </c>
      <c r="L129" s="121">
        <v>0</v>
      </c>
      <c r="M129" s="122">
        <v>5000</v>
      </c>
      <c r="N129" s="123">
        <f t="shared" si="7"/>
        <v>-5000</v>
      </c>
      <c r="O129" s="97">
        <f t="shared" si="8"/>
        <v>5000</v>
      </c>
      <c r="P129" s="121">
        <v>0</v>
      </c>
      <c r="Q129" s="122">
        <v>0</v>
      </c>
      <c r="R129" s="123">
        <f t="shared" si="9"/>
        <v>0</v>
      </c>
      <c r="S129" s="125">
        <v>0</v>
      </c>
      <c r="T129" s="97"/>
    </row>
    <row r="130" spans="2:20" ht="15" hidden="1" customHeight="1" outlineLevel="3" x14ac:dyDescent="0.2">
      <c r="B130" s="120" t="s">
        <v>326</v>
      </c>
      <c r="C130" t="s">
        <v>327</v>
      </c>
      <c r="D130" s="121">
        <v>0</v>
      </c>
      <c r="E130" s="122">
        <v>0</v>
      </c>
      <c r="F130" s="123">
        <f t="shared" si="5"/>
        <v>0</v>
      </c>
      <c r="G130" s="124">
        <v>0</v>
      </c>
      <c r="H130" s="121">
        <v>2716.44</v>
      </c>
      <c r="I130" s="122">
        <v>0</v>
      </c>
      <c r="J130" s="123">
        <f t="shared" si="6"/>
        <v>2716.44</v>
      </c>
      <c r="K130" s="124">
        <v>0</v>
      </c>
      <c r="L130" s="121">
        <v>2716.44</v>
      </c>
      <c r="M130" s="122">
        <v>0</v>
      </c>
      <c r="N130" s="123">
        <f t="shared" si="7"/>
        <v>2716.44</v>
      </c>
      <c r="O130" s="97">
        <f t="shared" si="8"/>
        <v>0</v>
      </c>
      <c r="P130" s="121">
        <v>0</v>
      </c>
      <c r="Q130" s="122">
        <v>0</v>
      </c>
      <c r="R130" s="123">
        <f t="shared" si="9"/>
        <v>0</v>
      </c>
      <c r="S130" s="125">
        <v>0</v>
      </c>
      <c r="T130" s="97"/>
    </row>
    <row r="131" spans="2:20" ht="15" hidden="1" customHeight="1" outlineLevel="3" x14ac:dyDescent="0.2">
      <c r="B131" s="120" t="s">
        <v>328</v>
      </c>
      <c r="C131" t="s">
        <v>329</v>
      </c>
      <c r="D131" s="121">
        <v>0</v>
      </c>
      <c r="E131" s="122">
        <v>0</v>
      </c>
      <c r="F131" s="123">
        <f t="shared" si="5"/>
        <v>0</v>
      </c>
      <c r="G131" s="124">
        <v>0</v>
      </c>
      <c r="H131" s="121">
        <v>387</v>
      </c>
      <c r="I131" s="122">
        <v>0</v>
      </c>
      <c r="J131" s="123">
        <f t="shared" si="6"/>
        <v>387</v>
      </c>
      <c r="K131" s="124">
        <v>0</v>
      </c>
      <c r="L131" s="121">
        <v>387</v>
      </c>
      <c r="M131" s="122">
        <v>0</v>
      </c>
      <c r="N131" s="123">
        <f t="shared" si="7"/>
        <v>387</v>
      </c>
      <c r="O131" s="97">
        <f t="shared" si="8"/>
        <v>0</v>
      </c>
      <c r="P131" s="121">
        <v>0</v>
      </c>
      <c r="Q131" s="122">
        <v>0</v>
      </c>
      <c r="R131" s="123">
        <f t="shared" si="9"/>
        <v>0</v>
      </c>
      <c r="S131" s="125">
        <v>0</v>
      </c>
      <c r="T131" s="97"/>
    </row>
    <row r="132" spans="2:20" ht="15" hidden="1" customHeight="1" outlineLevel="3" x14ac:dyDescent="0.2">
      <c r="B132" s="120" t="s">
        <v>354</v>
      </c>
      <c r="C132" t="s">
        <v>355</v>
      </c>
      <c r="D132" s="121">
        <v>0</v>
      </c>
      <c r="E132" s="122">
        <v>0</v>
      </c>
      <c r="F132" s="123">
        <f t="shared" si="5"/>
        <v>0</v>
      </c>
      <c r="G132" s="124">
        <v>0</v>
      </c>
      <c r="H132" s="121">
        <v>-1507.5</v>
      </c>
      <c r="I132" s="122">
        <v>0</v>
      </c>
      <c r="J132" s="123">
        <f t="shared" si="6"/>
        <v>-1507.5</v>
      </c>
      <c r="K132" s="124">
        <v>0</v>
      </c>
      <c r="L132" s="121">
        <v>-1507.5</v>
      </c>
      <c r="M132" s="122">
        <v>0</v>
      </c>
      <c r="N132" s="123">
        <f t="shared" si="7"/>
        <v>-1507.5</v>
      </c>
      <c r="O132" s="97">
        <f t="shared" si="8"/>
        <v>0</v>
      </c>
      <c r="P132" s="121">
        <v>0</v>
      </c>
      <c r="Q132" s="122">
        <v>0</v>
      </c>
      <c r="R132" s="123">
        <f t="shared" si="9"/>
        <v>0</v>
      </c>
      <c r="S132" s="125">
        <v>0</v>
      </c>
      <c r="T132" s="97"/>
    </row>
    <row r="133" spans="2:20" ht="15" hidden="1" customHeight="1" outlineLevel="3" x14ac:dyDescent="0.2">
      <c r="B133" s="120" t="s">
        <v>332</v>
      </c>
      <c r="C133" t="s">
        <v>333</v>
      </c>
      <c r="D133" s="121">
        <v>0</v>
      </c>
      <c r="E133" s="122">
        <v>0</v>
      </c>
      <c r="F133" s="123">
        <f t="shared" si="5"/>
        <v>0</v>
      </c>
      <c r="G133" s="124">
        <v>0</v>
      </c>
      <c r="H133" s="121">
        <v>3900</v>
      </c>
      <c r="I133" s="122">
        <v>100000</v>
      </c>
      <c r="J133" s="123">
        <f t="shared" si="6"/>
        <v>-96100</v>
      </c>
      <c r="K133" s="124">
        <v>100000</v>
      </c>
      <c r="L133" s="121">
        <v>3900</v>
      </c>
      <c r="M133" s="122">
        <v>100000</v>
      </c>
      <c r="N133" s="123">
        <f t="shared" si="7"/>
        <v>-96100</v>
      </c>
      <c r="O133" s="97">
        <f t="shared" si="8"/>
        <v>100000</v>
      </c>
      <c r="P133" s="121">
        <v>0</v>
      </c>
      <c r="Q133" s="122">
        <v>0</v>
      </c>
      <c r="R133" s="123">
        <f t="shared" si="9"/>
        <v>0</v>
      </c>
      <c r="S133" s="125">
        <v>0</v>
      </c>
      <c r="T133" s="97"/>
    </row>
    <row r="134" spans="2:20" ht="15" hidden="1" customHeight="1" outlineLevel="3" x14ac:dyDescent="0.2">
      <c r="B134" s="120" t="s">
        <v>334</v>
      </c>
      <c r="C134" t="s">
        <v>335</v>
      </c>
      <c r="D134" s="121">
        <v>0</v>
      </c>
      <c r="E134" s="122">
        <v>0</v>
      </c>
      <c r="F134" s="123">
        <f t="shared" si="5"/>
        <v>0</v>
      </c>
      <c r="G134" s="124">
        <v>0</v>
      </c>
      <c r="H134" s="121">
        <v>2520</v>
      </c>
      <c r="I134" s="122">
        <v>5000</v>
      </c>
      <c r="J134" s="123">
        <f t="shared" si="6"/>
        <v>-2480</v>
      </c>
      <c r="K134" s="124">
        <v>5000</v>
      </c>
      <c r="L134" s="121">
        <v>2520</v>
      </c>
      <c r="M134" s="122">
        <v>5000</v>
      </c>
      <c r="N134" s="123">
        <f t="shared" si="7"/>
        <v>-2480</v>
      </c>
      <c r="O134" s="97">
        <f t="shared" si="8"/>
        <v>5000</v>
      </c>
      <c r="P134" s="121">
        <v>0</v>
      </c>
      <c r="Q134" s="122">
        <v>0</v>
      </c>
      <c r="R134" s="123">
        <f t="shared" si="9"/>
        <v>0</v>
      </c>
      <c r="S134" s="125">
        <v>0</v>
      </c>
      <c r="T134" s="97"/>
    </row>
    <row r="135" spans="2:20" ht="15" hidden="1" customHeight="1" outlineLevel="3" x14ac:dyDescent="0.2">
      <c r="B135" s="120" t="s">
        <v>336</v>
      </c>
      <c r="C135" t="s">
        <v>337</v>
      </c>
      <c r="D135" s="121">
        <v>0</v>
      </c>
      <c r="E135" s="122">
        <v>0</v>
      </c>
      <c r="F135" s="123">
        <f t="shared" si="5"/>
        <v>0</v>
      </c>
      <c r="G135" s="124">
        <v>0</v>
      </c>
      <c r="H135" s="121">
        <v>5911</v>
      </c>
      <c r="I135" s="122">
        <v>5000</v>
      </c>
      <c r="J135" s="123">
        <f t="shared" si="6"/>
        <v>911</v>
      </c>
      <c r="K135" s="124">
        <v>5000</v>
      </c>
      <c r="L135" s="121">
        <v>5911</v>
      </c>
      <c r="M135" s="122">
        <v>5000</v>
      </c>
      <c r="N135" s="123">
        <f t="shared" si="7"/>
        <v>911</v>
      </c>
      <c r="O135" s="97">
        <f t="shared" si="8"/>
        <v>5000</v>
      </c>
      <c r="P135" s="121">
        <v>0</v>
      </c>
      <c r="Q135" s="122">
        <v>0</v>
      </c>
      <c r="R135" s="123">
        <f t="shared" si="9"/>
        <v>0</v>
      </c>
      <c r="S135" s="125">
        <v>0</v>
      </c>
      <c r="T135" s="97"/>
    </row>
    <row r="136" spans="2:20" ht="15" hidden="1" customHeight="1" outlineLevel="3" x14ac:dyDescent="0.2">
      <c r="B136" s="120" t="s">
        <v>410</v>
      </c>
      <c r="C136" t="s">
        <v>411</v>
      </c>
      <c r="D136" s="121">
        <v>0</v>
      </c>
      <c r="E136" s="122">
        <v>0</v>
      </c>
      <c r="F136" s="123">
        <f t="shared" ref="F136:F199" si="10">D136-E136</f>
        <v>0</v>
      </c>
      <c r="G136" s="124">
        <v>0</v>
      </c>
      <c r="H136" s="121">
        <v>2101</v>
      </c>
      <c r="I136" s="122">
        <v>10000</v>
      </c>
      <c r="J136" s="123">
        <f t="shared" ref="J136:J199" si="11">H136-I136</f>
        <v>-7899</v>
      </c>
      <c r="K136" s="124">
        <v>10000</v>
      </c>
      <c r="L136" s="121">
        <v>2101</v>
      </c>
      <c r="M136" s="122">
        <v>10000</v>
      </c>
      <c r="N136" s="123">
        <f t="shared" ref="N136:N199" si="12">L136-M136</f>
        <v>-7899</v>
      </c>
      <c r="O136" s="97">
        <f t="shared" ref="O136:O199" si="13">G136+K136</f>
        <v>10000</v>
      </c>
      <c r="P136" s="121">
        <v>0</v>
      </c>
      <c r="Q136" s="122">
        <v>0</v>
      </c>
      <c r="R136" s="123">
        <f t="shared" ref="R136:R199" si="14">P136-Q136</f>
        <v>0</v>
      </c>
      <c r="S136" s="125">
        <v>0</v>
      </c>
      <c r="T136" s="97"/>
    </row>
    <row r="137" spans="2:20" ht="15" hidden="1" customHeight="1" outlineLevel="3" x14ac:dyDescent="0.2">
      <c r="B137" s="120" t="s">
        <v>356</v>
      </c>
      <c r="C137" t="s">
        <v>357</v>
      </c>
      <c r="D137" s="121">
        <v>0</v>
      </c>
      <c r="E137" s="122">
        <v>0</v>
      </c>
      <c r="F137" s="123">
        <f t="shared" si="10"/>
        <v>0</v>
      </c>
      <c r="G137" s="124">
        <v>0</v>
      </c>
      <c r="H137" s="121">
        <v>0</v>
      </c>
      <c r="I137" s="122">
        <v>5000</v>
      </c>
      <c r="J137" s="123">
        <f t="shared" si="11"/>
        <v>-5000</v>
      </c>
      <c r="K137" s="124">
        <v>5000</v>
      </c>
      <c r="L137" s="121">
        <v>0</v>
      </c>
      <c r="M137" s="122">
        <v>5000</v>
      </c>
      <c r="N137" s="123">
        <f t="shared" si="12"/>
        <v>-5000</v>
      </c>
      <c r="O137" s="97">
        <f t="shared" si="13"/>
        <v>5000</v>
      </c>
      <c r="P137" s="121">
        <v>0</v>
      </c>
      <c r="Q137" s="122">
        <v>0</v>
      </c>
      <c r="R137" s="123">
        <f t="shared" si="14"/>
        <v>0</v>
      </c>
      <c r="S137" s="125">
        <v>0</v>
      </c>
      <c r="T137" s="97"/>
    </row>
    <row r="138" spans="2:20" ht="15" hidden="1" customHeight="1" outlineLevel="3" x14ac:dyDescent="0.2">
      <c r="B138" s="120" t="s">
        <v>340</v>
      </c>
      <c r="C138" t="s">
        <v>341</v>
      </c>
      <c r="D138" s="121">
        <v>0</v>
      </c>
      <c r="E138" s="122">
        <v>0</v>
      </c>
      <c r="F138" s="123">
        <f t="shared" si="10"/>
        <v>0</v>
      </c>
      <c r="G138" s="124">
        <v>0</v>
      </c>
      <c r="H138" s="121">
        <v>939.87</v>
      </c>
      <c r="I138" s="122">
        <v>0</v>
      </c>
      <c r="J138" s="123">
        <f t="shared" si="11"/>
        <v>939.87</v>
      </c>
      <c r="K138" s="124">
        <v>0</v>
      </c>
      <c r="L138" s="121">
        <v>939.87</v>
      </c>
      <c r="M138" s="122">
        <v>0</v>
      </c>
      <c r="N138" s="123">
        <f t="shared" si="12"/>
        <v>939.87</v>
      </c>
      <c r="O138" s="97">
        <f t="shared" si="13"/>
        <v>0</v>
      </c>
      <c r="P138" s="121">
        <v>0</v>
      </c>
      <c r="Q138" s="122">
        <v>0</v>
      </c>
      <c r="R138" s="123">
        <f t="shared" si="14"/>
        <v>0</v>
      </c>
      <c r="S138" s="125">
        <v>0</v>
      </c>
      <c r="T138" s="97"/>
    </row>
    <row r="139" spans="2:20" ht="15" hidden="1" customHeight="1" outlineLevel="3" x14ac:dyDescent="0.2">
      <c r="B139" s="120" t="s">
        <v>412</v>
      </c>
      <c r="C139" t="s">
        <v>413</v>
      </c>
      <c r="D139" s="121">
        <v>0</v>
      </c>
      <c r="E139" s="122">
        <v>0</v>
      </c>
      <c r="F139" s="123">
        <f t="shared" si="10"/>
        <v>0</v>
      </c>
      <c r="G139" s="124">
        <v>0</v>
      </c>
      <c r="H139" s="121">
        <v>2450</v>
      </c>
      <c r="I139" s="122">
        <v>0</v>
      </c>
      <c r="J139" s="123">
        <f t="shared" si="11"/>
        <v>2450</v>
      </c>
      <c r="K139" s="124">
        <v>0</v>
      </c>
      <c r="L139" s="121">
        <v>2450</v>
      </c>
      <c r="M139" s="122">
        <v>0</v>
      </c>
      <c r="N139" s="123">
        <f t="shared" si="12"/>
        <v>2450</v>
      </c>
      <c r="O139" s="97">
        <f t="shared" si="13"/>
        <v>0</v>
      </c>
      <c r="P139" s="121">
        <v>0</v>
      </c>
      <c r="Q139" s="122">
        <v>0</v>
      </c>
      <c r="R139" s="123">
        <f t="shared" si="14"/>
        <v>0</v>
      </c>
      <c r="S139" s="125">
        <v>0</v>
      </c>
      <c r="T139" s="97"/>
    </row>
    <row r="140" spans="2:20" ht="15" hidden="1" customHeight="1" outlineLevel="3" x14ac:dyDescent="0.2">
      <c r="B140" s="120" t="s">
        <v>370</v>
      </c>
      <c r="C140" t="s">
        <v>371</v>
      </c>
      <c r="D140" s="121">
        <v>0</v>
      </c>
      <c r="E140" s="122">
        <v>0</v>
      </c>
      <c r="F140" s="123">
        <f t="shared" si="10"/>
        <v>0</v>
      </c>
      <c r="G140" s="124">
        <v>0</v>
      </c>
      <c r="H140" s="121">
        <v>20000</v>
      </c>
      <c r="I140" s="122">
        <v>0</v>
      </c>
      <c r="J140" s="123">
        <f t="shared" si="11"/>
        <v>20000</v>
      </c>
      <c r="K140" s="124">
        <v>0</v>
      </c>
      <c r="L140" s="121">
        <v>20000</v>
      </c>
      <c r="M140" s="122">
        <v>0</v>
      </c>
      <c r="N140" s="123">
        <f t="shared" si="12"/>
        <v>20000</v>
      </c>
      <c r="O140" s="97">
        <f t="shared" si="13"/>
        <v>0</v>
      </c>
      <c r="P140" s="121">
        <v>0</v>
      </c>
      <c r="Q140" s="122">
        <v>0</v>
      </c>
      <c r="R140" s="123">
        <f t="shared" si="14"/>
        <v>0</v>
      </c>
      <c r="S140" s="125">
        <v>0</v>
      </c>
      <c r="T140" s="97"/>
    </row>
    <row r="141" spans="2:20" ht="15" hidden="1" customHeight="1" outlineLevel="3" x14ac:dyDescent="0.2">
      <c r="B141" s="120" t="s">
        <v>364</v>
      </c>
      <c r="C141" t="s">
        <v>365</v>
      </c>
      <c r="D141" s="121">
        <v>0</v>
      </c>
      <c r="E141" s="122">
        <v>0</v>
      </c>
      <c r="F141" s="123">
        <f t="shared" si="10"/>
        <v>0</v>
      </c>
      <c r="G141" s="124">
        <v>0</v>
      </c>
      <c r="H141" s="121">
        <v>120341.41</v>
      </c>
      <c r="I141" s="122">
        <v>0</v>
      </c>
      <c r="J141" s="123">
        <f t="shared" si="11"/>
        <v>120341.41</v>
      </c>
      <c r="K141" s="124">
        <v>0</v>
      </c>
      <c r="L141" s="121">
        <v>120341.41</v>
      </c>
      <c r="M141" s="122">
        <v>0</v>
      </c>
      <c r="N141" s="123">
        <f t="shared" si="12"/>
        <v>120341.41</v>
      </c>
      <c r="O141" s="97">
        <f t="shared" si="13"/>
        <v>0</v>
      </c>
      <c r="P141" s="121">
        <v>0</v>
      </c>
      <c r="Q141" s="122">
        <v>0</v>
      </c>
      <c r="R141" s="123">
        <f t="shared" si="14"/>
        <v>0</v>
      </c>
      <c r="S141" s="125">
        <v>0</v>
      </c>
      <c r="T141" s="97"/>
    </row>
    <row r="142" spans="2:20" ht="15" hidden="1" customHeight="1" outlineLevel="3" x14ac:dyDescent="0.2">
      <c r="B142" s="120" t="s">
        <v>366</v>
      </c>
      <c r="C142" t="s">
        <v>367</v>
      </c>
      <c r="D142" s="121">
        <v>0</v>
      </c>
      <c r="E142" s="122">
        <v>0</v>
      </c>
      <c r="F142" s="123">
        <f t="shared" si="10"/>
        <v>0</v>
      </c>
      <c r="G142" s="124">
        <v>0</v>
      </c>
      <c r="H142" s="121">
        <v>30321.59</v>
      </c>
      <c r="I142" s="122">
        <v>0</v>
      </c>
      <c r="J142" s="123">
        <f t="shared" si="11"/>
        <v>30321.59</v>
      </c>
      <c r="K142" s="124">
        <v>0</v>
      </c>
      <c r="L142" s="121">
        <v>30321.59</v>
      </c>
      <c r="M142" s="122">
        <v>0</v>
      </c>
      <c r="N142" s="123">
        <f t="shared" si="12"/>
        <v>30321.59</v>
      </c>
      <c r="O142" s="97">
        <f t="shared" si="13"/>
        <v>0</v>
      </c>
      <c r="P142" s="121">
        <v>0</v>
      </c>
      <c r="Q142" s="122">
        <v>0</v>
      </c>
      <c r="R142" s="123">
        <f t="shared" si="14"/>
        <v>0</v>
      </c>
      <c r="S142" s="125">
        <v>0</v>
      </c>
      <c r="T142" s="97"/>
    </row>
    <row r="143" spans="2:20" ht="15" hidden="1" customHeight="1" outlineLevel="3" x14ac:dyDescent="0.2">
      <c r="B143" s="120" t="s">
        <v>394</v>
      </c>
      <c r="C143" t="s">
        <v>395</v>
      </c>
      <c r="D143" s="121">
        <v>0</v>
      </c>
      <c r="E143" s="122">
        <v>0</v>
      </c>
      <c r="F143" s="123">
        <f t="shared" si="10"/>
        <v>0</v>
      </c>
      <c r="G143" s="124">
        <v>0</v>
      </c>
      <c r="H143" s="121">
        <v>19337</v>
      </c>
      <c r="I143" s="122">
        <v>0</v>
      </c>
      <c r="J143" s="123">
        <f t="shared" si="11"/>
        <v>19337</v>
      </c>
      <c r="K143" s="124">
        <v>0</v>
      </c>
      <c r="L143" s="121">
        <v>19337</v>
      </c>
      <c r="M143" s="122">
        <v>0</v>
      </c>
      <c r="N143" s="123">
        <f t="shared" si="12"/>
        <v>19337</v>
      </c>
      <c r="O143" s="97">
        <f t="shared" si="13"/>
        <v>0</v>
      </c>
      <c r="P143" s="121">
        <v>0</v>
      </c>
      <c r="Q143" s="122">
        <v>0</v>
      </c>
      <c r="R143" s="123">
        <f t="shared" si="14"/>
        <v>0</v>
      </c>
      <c r="S143" s="125">
        <v>0</v>
      </c>
      <c r="T143" s="97"/>
    </row>
    <row r="144" spans="2:20" ht="15" customHeight="1" outlineLevel="2" collapsed="1" x14ac:dyDescent="0.2">
      <c r="B144" s="126" t="s">
        <v>414</v>
      </c>
      <c r="C144" s="127" t="s">
        <v>415</v>
      </c>
      <c r="D144" s="128">
        <f>SUBTOTAL(9,D119:D143)</f>
        <v>-1013372.3200000001</v>
      </c>
      <c r="E144" s="129">
        <f>SUBTOTAL(9,E119:E143)</f>
        <v>-1124500</v>
      </c>
      <c r="F144" s="130">
        <f>D144-E144</f>
        <v>111127.67999999993</v>
      </c>
      <c r="G144" s="131">
        <f>SUBTOTAL(9,G119:G143)</f>
        <v>-1124500</v>
      </c>
      <c r="H144" s="128">
        <f>SUBTOTAL(9,H119:H143)</f>
        <v>1013372.32</v>
      </c>
      <c r="I144" s="129">
        <f>SUBTOTAL(9,I119:I143)</f>
        <v>1081200</v>
      </c>
      <c r="J144" s="130">
        <f>H144-I144</f>
        <v>-67827.680000000051</v>
      </c>
      <c r="K144" s="131">
        <f>SUBTOTAL(9,K119:K143)</f>
        <v>1081200</v>
      </c>
      <c r="L144" s="128">
        <f>SUBTOTAL(9,L119:L143)</f>
        <v>-5.4569682106375694E-11</v>
      </c>
      <c r="M144" s="129">
        <f>SUBTOTAL(9,M119:M143)</f>
        <v>-43300</v>
      </c>
      <c r="N144" s="130">
        <f>L144-M144</f>
        <v>43299.999999999942</v>
      </c>
      <c r="O144" s="131">
        <f>G144+K144</f>
        <v>-43300</v>
      </c>
      <c r="P144" s="128">
        <f>SUBTOTAL(9,P119:P143)</f>
        <v>0</v>
      </c>
      <c r="Q144" s="129">
        <f>SUBTOTAL(9,Q119:Q143)</f>
        <v>0</v>
      </c>
      <c r="R144" s="130">
        <f>P144-Q144</f>
        <v>0</v>
      </c>
      <c r="S144" s="132">
        <f>SUBTOTAL(9,S119:S143)</f>
        <v>0</v>
      </c>
      <c r="T144" s="97"/>
    </row>
    <row r="145" spans="2:20" ht="15" hidden="1" customHeight="1" outlineLevel="3" x14ac:dyDescent="0.2">
      <c r="B145" s="120" t="s">
        <v>362</v>
      </c>
      <c r="C145" t="s">
        <v>363</v>
      </c>
      <c r="D145" s="121">
        <v>-100000</v>
      </c>
      <c r="E145" s="122">
        <v>-100000</v>
      </c>
      <c r="F145" s="123">
        <f t="shared" si="10"/>
        <v>0</v>
      </c>
      <c r="G145" s="124">
        <v>-100000</v>
      </c>
      <c r="H145" s="121">
        <v>0</v>
      </c>
      <c r="I145" s="122">
        <v>0</v>
      </c>
      <c r="J145" s="123">
        <f t="shared" si="11"/>
        <v>0</v>
      </c>
      <c r="K145" s="124">
        <v>0</v>
      </c>
      <c r="L145" s="121">
        <v>-100000</v>
      </c>
      <c r="M145" s="122">
        <v>-100000</v>
      </c>
      <c r="N145" s="123">
        <f t="shared" si="12"/>
        <v>0</v>
      </c>
      <c r="O145" s="97">
        <f t="shared" si="13"/>
        <v>-100000</v>
      </c>
      <c r="P145" s="121">
        <v>0</v>
      </c>
      <c r="Q145" s="122">
        <v>0</v>
      </c>
      <c r="R145" s="123">
        <f t="shared" si="14"/>
        <v>0</v>
      </c>
      <c r="S145" s="125">
        <v>0</v>
      </c>
      <c r="T145" s="97"/>
    </row>
    <row r="146" spans="2:20" ht="15" hidden="1" customHeight="1" outlineLevel="3" x14ac:dyDescent="0.2">
      <c r="B146" s="120" t="s">
        <v>299</v>
      </c>
      <c r="C146" t="s">
        <v>300</v>
      </c>
      <c r="D146" s="121">
        <v>-33772</v>
      </c>
      <c r="E146" s="122">
        <v>-26400</v>
      </c>
      <c r="F146" s="123">
        <f t="shared" si="10"/>
        <v>-7372</v>
      </c>
      <c r="G146" s="124">
        <v>-26400</v>
      </c>
      <c r="H146" s="121">
        <v>0</v>
      </c>
      <c r="I146" s="122">
        <v>0</v>
      </c>
      <c r="J146" s="123">
        <f t="shared" si="11"/>
        <v>0</v>
      </c>
      <c r="K146" s="124">
        <v>0</v>
      </c>
      <c r="L146" s="121">
        <v>-33772</v>
      </c>
      <c r="M146" s="122">
        <v>-26400</v>
      </c>
      <c r="N146" s="123">
        <f t="shared" si="12"/>
        <v>-7372</v>
      </c>
      <c r="O146" s="97">
        <f t="shared" si="13"/>
        <v>-26400</v>
      </c>
      <c r="P146" s="121">
        <v>0</v>
      </c>
      <c r="Q146" s="122">
        <v>0</v>
      </c>
      <c r="R146" s="123">
        <f t="shared" si="14"/>
        <v>0</v>
      </c>
      <c r="S146" s="125">
        <v>0</v>
      </c>
      <c r="T146" s="97"/>
    </row>
    <row r="147" spans="2:20" ht="15" hidden="1" customHeight="1" outlineLevel="3" x14ac:dyDescent="0.2">
      <c r="B147" s="120" t="s">
        <v>380</v>
      </c>
      <c r="C147" t="s">
        <v>381</v>
      </c>
      <c r="D147" s="121">
        <v>0</v>
      </c>
      <c r="E147" s="122">
        <v>-200000</v>
      </c>
      <c r="F147" s="123">
        <f t="shared" si="10"/>
        <v>200000</v>
      </c>
      <c r="G147" s="124">
        <v>-200000</v>
      </c>
      <c r="H147" s="121">
        <v>0</v>
      </c>
      <c r="I147" s="122">
        <v>0</v>
      </c>
      <c r="J147" s="123">
        <f t="shared" si="11"/>
        <v>0</v>
      </c>
      <c r="K147" s="124">
        <v>0</v>
      </c>
      <c r="L147" s="121">
        <v>0</v>
      </c>
      <c r="M147" s="122">
        <v>-200000</v>
      </c>
      <c r="N147" s="123">
        <f t="shared" si="12"/>
        <v>200000</v>
      </c>
      <c r="O147" s="97">
        <f t="shared" si="13"/>
        <v>-200000</v>
      </c>
      <c r="P147" s="121">
        <v>0</v>
      </c>
      <c r="Q147" s="122">
        <v>0</v>
      </c>
      <c r="R147" s="123">
        <f t="shared" si="14"/>
        <v>0</v>
      </c>
      <c r="S147" s="125">
        <v>0</v>
      </c>
      <c r="T147" s="97"/>
    </row>
    <row r="148" spans="2:20" ht="15" hidden="1" customHeight="1" outlineLevel="3" x14ac:dyDescent="0.2">
      <c r="B148" s="120" t="s">
        <v>301</v>
      </c>
      <c r="C148" t="s">
        <v>302</v>
      </c>
      <c r="D148" s="121">
        <v>0</v>
      </c>
      <c r="E148" s="122">
        <v>0</v>
      </c>
      <c r="F148" s="123">
        <f t="shared" si="10"/>
        <v>0</v>
      </c>
      <c r="G148" s="124">
        <v>0</v>
      </c>
      <c r="H148" s="121">
        <v>135252.85</v>
      </c>
      <c r="I148" s="122">
        <v>60500</v>
      </c>
      <c r="J148" s="123">
        <f t="shared" si="11"/>
        <v>74752.850000000006</v>
      </c>
      <c r="K148" s="124">
        <v>60500</v>
      </c>
      <c r="L148" s="121">
        <v>135252.85</v>
      </c>
      <c r="M148" s="122">
        <v>60500</v>
      </c>
      <c r="N148" s="123">
        <f t="shared" si="12"/>
        <v>74752.850000000006</v>
      </c>
      <c r="O148" s="97">
        <f t="shared" si="13"/>
        <v>60500</v>
      </c>
      <c r="P148" s="121">
        <v>0</v>
      </c>
      <c r="Q148" s="122">
        <v>0</v>
      </c>
      <c r="R148" s="123">
        <f t="shared" si="14"/>
        <v>0</v>
      </c>
      <c r="S148" s="125">
        <v>0</v>
      </c>
      <c r="T148" s="97"/>
    </row>
    <row r="149" spans="2:20" ht="15" hidden="1" customHeight="1" outlineLevel="3" x14ac:dyDescent="0.2">
      <c r="B149" s="120" t="s">
        <v>384</v>
      </c>
      <c r="C149" t="s">
        <v>385</v>
      </c>
      <c r="D149" s="121">
        <v>0</v>
      </c>
      <c r="E149" s="122">
        <v>0</v>
      </c>
      <c r="F149" s="123">
        <f t="shared" si="10"/>
        <v>0</v>
      </c>
      <c r="G149" s="124">
        <v>0</v>
      </c>
      <c r="H149" s="121">
        <v>-21237.35</v>
      </c>
      <c r="I149" s="122">
        <v>0</v>
      </c>
      <c r="J149" s="123">
        <f t="shared" si="11"/>
        <v>-21237.35</v>
      </c>
      <c r="K149" s="124">
        <v>0</v>
      </c>
      <c r="L149" s="121">
        <v>-21237.35</v>
      </c>
      <c r="M149" s="122">
        <v>0</v>
      </c>
      <c r="N149" s="123">
        <f t="shared" si="12"/>
        <v>-21237.35</v>
      </c>
      <c r="O149" s="97">
        <f t="shared" si="13"/>
        <v>0</v>
      </c>
      <c r="P149" s="121">
        <v>0</v>
      </c>
      <c r="Q149" s="122">
        <v>0</v>
      </c>
      <c r="R149" s="123">
        <f t="shared" si="14"/>
        <v>0</v>
      </c>
      <c r="S149" s="125">
        <v>0</v>
      </c>
      <c r="T149" s="97"/>
    </row>
    <row r="150" spans="2:20" ht="15" hidden="1" customHeight="1" outlineLevel="3" x14ac:dyDescent="0.2">
      <c r="B150" s="120" t="s">
        <v>416</v>
      </c>
      <c r="C150" t="s">
        <v>417</v>
      </c>
      <c r="D150" s="121">
        <v>0</v>
      </c>
      <c r="E150" s="122">
        <v>0</v>
      </c>
      <c r="F150" s="123">
        <f t="shared" si="10"/>
        <v>0</v>
      </c>
      <c r="G150" s="124">
        <v>0</v>
      </c>
      <c r="H150" s="121">
        <v>-31045.5</v>
      </c>
      <c r="I150" s="122">
        <v>0</v>
      </c>
      <c r="J150" s="123">
        <f t="shared" si="11"/>
        <v>-31045.5</v>
      </c>
      <c r="K150" s="124">
        <v>0</v>
      </c>
      <c r="L150" s="121">
        <v>-31045.5</v>
      </c>
      <c r="M150" s="122">
        <v>0</v>
      </c>
      <c r="N150" s="123">
        <f t="shared" si="12"/>
        <v>-31045.5</v>
      </c>
      <c r="O150" s="97">
        <f t="shared" si="13"/>
        <v>0</v>
      </c>
      <c r="P150" s="121">
        <v>0</v>
      </c>
      <c r="Q150" s="122">
        <v>0</v>
      </c>
      <c r="R150" s="123">
        <f t="shared" si="14"/>
        <v>0</v>
      </c>
      <c r="S150" s="125">
        <v>0</v>
      </c>
      <c r="T150" s="97"/>
    </row>
    <row r="151" spans="2:20" ht="15" hidden="1" customHeight="1" outlineLevel="3" x14ac:dyDescent="0.2">
      <c r="B151" s="120" t="s">
        <v>303</v>
      </c>
      <c r="C151" t="s">
        <v>304</v>
      </c>
      <c r="D151" s="121">
        <v>0</v>
      </c>
      <c r="E151" s="122">
        <v>0</v>
      </c>
      <c r="F151" s="123">
        <f t="shared" si="10"/>
        <v>0</v>
      </c>
      <c r="G151" s="124">
        <v>0</v>
      </c>
      <c r="H151" s="121">
        <v>924.8</v>
      </c>
      <c r="I151" s="122">
        <v>0</v>
      </c>
      <c r="J151" s="123">
        <f t="shared" si="11"/>
        <v>924.8</v>
      </c>
      <c r="K151" s="124">
        <v>0</v>
      </c>
      <c r="L151" s="121">
        <v>924.8</v>
      </c>
      <c r="M151" s="122">
        <v>0</v>
      </c>
      <c r="N151" s="123">
        <f t="shared" si="12"/>
        <v>924.8</v>
      </c>
      <c r="O151" s="97">
        <f t="shared" si="13"/>
        <v>0</v>
      </c>
      <c r="P151" s="121">
        <v>0</v>
      </c>
      <c r="Q151" s="122">
        <v>0</v>
      </c>
      <c r="R151" s="123">
        <f t="shared" si="14"/>
        <v>0</v>
      </c>
      <c r="S151" s="125">
        <v>0</v>
      </c>
      <c r="T151" s="97"/>
    </row>
    <row r="152" spans="2:20" ht="15" hidden="1" customHeight="1" outlineLevel="3" x14ac:dyDescent="0.2">
      <c r="B152" s="120" t="s">
        <v>305</v>
      </c>
      <c r="C152" t="s">
        <v>306</v>
      </c>
      <c r="D152" s="121">
        <v>0</v>
      </c>
      <c r="E152" s="122">
        <v>0</v>
      </c>
      <c r="F152" s="123">
        <f t="shared" si="10"/>
        <v>0</v>
      </c>
      <c r="G152" s="124">
        <v>0</v>
      </c>
      <c r="H152" s="121">
        <v>16500</v>
      </c>
      <c r="I152" s="122">
        <v>4000</v>
      </c>
      <c r="J152" s="123">
        <f t="shared" si="11"/>
        <v>12500</v>
      </c>
      <c r="K152" s="124">
        <v>4000</v>
      </c>
      <c r="L152" s="121">
        <v>16500</v>
      </c>
      <c r="M152" s="122">
        <v>4000</v>
      </c>
      <c r="N152" s="123">
        <f t="shared" si="12"/>
        <v>12500</v>
      </c>
      <c r="O152" s="97">
        <f t="shared" si="13"/>
        <v>4000</v>
      </c>
      <c r="P152" s="121">
        <v>0</v>
      </c>
      <c r="Q152" s="122">
        <v>0</v>
      </c>
      <c r="R152" s="123">
        <f t="shared" si="14"/>
        <v>0</v>
      </c>
      <c r="S152" s="125">
        <v>0</v>
      </c>
      <c r="T152" s="97"/>
    </row>
    <row r="153" spans="2:20" ht="15" hidden="1" customHeight="1" outlineLevel="3" x14ac:dyDescent="0.2">
      <c r="B153" s="120" t="s">
        <v>307</v>
      </c>
      <c r="C153" t="s">
        <v>308</v>
      </c>
      <c r="D153" s="121">
        <v>0</v>
      </c>
      <c r="E153" s="122">
        <v>0</v>
      </c>
      <c r="F153" s="123">
        <f t="shared" si="10"/>
        <v>0</v>
      </c>
      <c r="G153" s="124">
        <v>0</v>
      </c>
      <c r="H153" s="121">
        <v>12644</v>
      </c>
      <c r="I153" s="122">
        <v>6400</v>
      </c>
      <c r="J153" s="123">
        <f t="shared" si="11"/>
        <v>6244</v>
      </c>
      <c r="K153" s="124">
        <v>6400</v>
      </c>
      <c r="L153" s="121">
        <v>12644</v>
      </c>
      <c r="M153" s="122">
        <v>6400</v>
      </c>
      <c r="N153" s="123">
        <f t="shared" si="12"/>
        <v>6244</v>
      </c>
      <c r="O153" s="97">
        <f t="shared" si="13"/>
        <v>6400</v>
      </c>
      <c r="P153" s="121">
        <v>0</v>
      </c>
      <c r="Q153" s="122">
        <v>0</v>
      </c>
      <c r="R153" s="123">
        <f t="shared" si="14"/>
        <v>0</v>
      </c>
      <c r="S153" s="125">
        <v>0</v>
      </c>
      <c r="T153" s="97"/>
    </row>
    <row r="154" spans="2:20" ht="15" hidden="1" customHeight="1" outlineLevel="3" x14ac:dyDescent="0.2">
      <c r="B154" s="120" t="s">
        <v>315</v>
      </c>
      <c r="C154" t="s">
        <v>300</v>
      </c>
      <c r="D154" s="121">
        <v>0</v>
      </c>
      <c r="E154" s="122">
        <v>0</v>
      </c>
      <c r="F154" s="123">
        <f t="shared" si="10"/>
        <v>0</v>
      </c>
      <c r="G154" s="124">
        <v>0</v>
      </c>
      <c r="H154" s="121">
        <v>33772</v>
      </c>
      <c r="I154" s="122">
        <v>26400</v>
      </c>
      <c r="J154" s="123">
        <f t="shared" si="11"/>
        <v>7372</v>
      </c>
      <c r="K154" s="124">
        <v>26400</v>
      </c>
      <c r="L154" s="121">
        <v>33772</v>
      </c>
      <c r="M154" s="122">
        <v>26400</v>
      </c>
      <c r="N154" s="123">
        <f t="shared" si="12"/>
        <v>7372</v>
      </c>
      <c r="O154" s="97">
        <f t="shared" si="13"/>
        <v>26400</v>
      </c>
      <c r="P154" s="121">
        <v>0</v>
      </c>
      <c r="Q154" s="122">
        <v>0</v>
      </c>
      <c r="R154" s="123">
        <f t="shared" si="14"/>
        <v>0</v>
      </c>
      <c r="S154" s="125">
        <v>0</v>
      </c>
      <c r="T154" s="97"/>
    </row>
    <row r="155" spans="2:20" ht="15" hidden="1" customHeight="1" outlineLevel="3" x14ac:dyDescent="0.2">
      <c r="B155" s="120" t="s">
        <v>316</v>
      </c>
      <c r="C155" t="s">
        <v>317</v>
      </c>
      <c r="D155" s="121">
        <v>0</v>
      </c>
      <c r="E155" s="122">
        <v>0</v>
      </c>
      <c r="F155" s="123">
        <f t="shared" si="10"/>
        <v>0</v>
      </c>
      <c r="G155" s="124">
        <v>0</v>
      </c>
      <c r="H155" s="121">
        <v>1506.36</v>
      </c>
      <c r="I155" s="122">
        <v>0</v>
      </c>
      <c r="J155" s="123">
        <f t="shared" si="11"/>
        <v>1506.36</v>
      </c>
      <c r="K155" s="124">
        <v>0</v>
      </c>
      <c r="L155" s="121">
        <v>1506.36</v>
      </c>
      <c r="M155" s="122">
        <v>0</v>
      </c>
      <c r="N155" s="123">
        <f t="shared" si="12"/>
        <v>1506.36</v>
      </c>
      <c r="O155" s="97">
        <f t="shared" si="13"/>
        <v>0</v>
      </c>
      <c r="P155" s="121">
        <v>0</v>
      </c>
      <c r="Q155" s="122">
        <v>0</v>
      </c>
      <c r="R155" s="123">
        <f t="shared" si="14"/>
        <v>0</v>
      </c>
      <c r="S155" s="125">
        <v>0</v>
      </c>
      <c r="T155" s="97"/>
    </row>
    <row r="156" spans="2:20" ht="15" hidden="1" customHeight="1" outlineLevel="3" x14ac:dyDescent="0.2">
      <c r="B156" s="120" t="s">
        <v>328</v>
      </c>
      <c r="C156" t="s">
        <v>329</v>
      </c>
      <c r="D156" s="121">
        <v>0</v>
      </c>
      <c r="E156" s="122">
        <v>0</v>
      </c>
      <c r="F156" s="123">
        <f t="shared" si="10"/>
        <v>0</v>
      </c>
      <c r="G156" s="124">
        <v>0</v>
      </c>
      <c r="H156" s="121">
        <v>935</v>
      </c>
      <c r="I156" s="122">
        <v>0</v>
      </c>
      <c r="J156" s="123">
        <f t="shared" si="11"/>
        <v>935</v>
      </c>
      <c r="K156" s="124">
        <v>0</v>
      </c>
      <c r="L156" s="121">
        <v>935</v>
      </c>
      <c r="M156" s="122">
        <v>0</v>
      </c>
      <c r="N156" s="123">
        <f t="shared" si="12"/>
        <v>935</v>
      </c>
      <c r="O156" s="97">
        <f t="shared" si="13"/>
        <v>0</v>
      </c>
      <c r="P156" s="121">
        <v>0</v>
      </c>
      <c r="Q156" s="122">
        <v>0</v>
      </c>
      <c r="R156" s="123">
        <f t="shared" si="14"/>
        <v>0</v>
      </c>
      <c r="S156" s="125">
        <v>0</v>
      </c>
      <c r="T156" s="97"/>
    </row>
    <row r="157" spans="2:20" ht="15" hidden="1" customHeight="1" outlineLevel="3" x14ac:dyDescent="0.2">
      <c r="B157" s="120" t="s">
        <v>354</v>
      </c>
      <c r="C157" t="s">
        <v>355</v>
      </c>
      <c r="D157" s="121">
        <v>0</v>
      </c>
      <c r="E157" s="122">
        <v>0</v>
      </c>
      <c r="F157" s="123">
        <f t="shared" si="10"/>
        <v>0</v>
      </c>
      <c r="G157" s="124">
        <v>0</v>
      </c>
      <c r="H157" s="121">
        <v>-3853.15</v>
      </c>
      <c r="I157" s="122">
        <v>0</v>
      </c>
      <c r="J157" s="123">
        <f t="shared" si="11"/>
        <v>-3853.15</v>
      </c>
      <c r="K157" s="124">
        <v>0</v>
      </c>
      <c r="L157" s="121">
        <v>-3853.15</v>
      </c>
      <c r="M157" s="122">
        <v>0</v>
      </c>
      <c r="N157" s="123">
        <f t="shared" si="12"/>
        <v>-3853.15</v>
      </c>
      <c r="O157" s="97">
        <f t="shared" si="13"/>
        <v>0</v>
      </c>
      <c r="P157" s="121">
        <v>0</v>
      </c>
      <c r="Q157" s="122">
        <v>0</v>
      </c>
      <c r="R157" s="123">
        <f t="shared" si="14"/>
        <v>0</v>
      </c>
      <c r="S157" s="125">
        <v>0</v>
      </c>
      <c r="T157" s="97"/>
    </row>
    <row r="158" spans="2:20" ht="15" hidden="1" customHeight="1" outlineLevel="3" x14ac:dyDescent="0.2">
      <c r="B158" s="120" t="s">
        <v>332</v>
      </c>
      <c r="C158" t="s">
        <v>333</v>
      </c>
      <c r="D158" s="121">
        <v>0</v>
      </c>
      <c r="E158" s="122">
        <v>0</v>
      </c>
      <c r="F158" s="123">
        <f t="shared" si="10"/>
        <v>0</v>
      </c>
      <c r="G158" s="124">
        <v>0</v>
      </c>
      <c r="H158" s="121">
        <v>20276</v>
      </c>
      <c r="I158" s="122">
        <v>20000</v>
      </c>
      <c r="J158" s="123">
        <f t="shared" si="11"/>
        <v>276</v>
      </c>
      <c r="K158" s="124">
        <v>20000</v>
      </c>
      <c r="L158" s="121">
        <v>20276</v>
      </c>
      <c r="M158" s="122">
        <v>20000</v>
      </c>
      <c r="N158" s="123">
        <f t="shared" si="12"/>
        <v>276</v>
      </c>
      <c r="O158" s="97">
        <f t="shared" si="13"/>
        <v>20000</v>
      </c>
      <c r="P158" s="121">
        <v>0</v>
      </c>
      <c r="Q158" s="122">
        <v>0</v>
      </c>
      <c r="R158" s="123">
        <f t="shared" si="14"/>
        <v>0</v>
      </c>
      <c r="S158" s="125">
        <v>0</v>
      </c>
      <c r="T158" s="97"/>
    </row>
    <row r="159" spans="2:20" ht="15" hidden="1" customHeight="1" outlineLevel="3" x14ac:dyDescent="0.2">
      <c r="B159" s="120" t="s">
        <v>334</v>
      </c>
      <c r="C159" t="s">
        <v>335</v>
      </c>
      <c r="D159" s="121">
        <v>0</v>
      </c>
      <c r="E159" s="122">
        <v>0</v>
      </c>
      <c r="F159" s="123">
        <f t="shared" si="10"/>
        <v>0</v>
      </c>
      <c r="G159" s="124">
        <v>0</v>
      </c>
      <c r="H159" s="121">
        <v>2086</v>
      </c>
      <c r="I159" s="122">
        <v>5000</v>
      </c>
      <c r="J159" s="123">
        <f t="shared" si="11"/>
        <v>-2914</v>
      </c>
      <c r="K159" s="124">
        <v>5000</v>
      </c>
      <c r="L159" s="121">
        <v>2086</v>
      </c>
      <c r="M159" s="122">
        <v>5000</v>
      </c>
      <c r="N159" s="123">
        <f t="shared" si="12"/>
        <v>-2914</v>
      </c>
      <c r="O159" s="97">
        <f t="shared" si="13"/>
        <v>5000</v>
      </c>
      <c r="P159" s="121">
        <v>0</v>
      </c>
      <c r="Q159" s="122">
        <v>0</v>
      </c>
      <c r="R159" s="123">
        <f t="shared" si="14"/>
        <v>0</v>
      </c>
      <c r="S159" s="125">
        <v>0</v>
      </c>
      <c r="T159" s="97"/>
    </row>
    <row r="160" spans="2:20" ht="15" hidden="1" customHeight="1" outlineLevel="3" x14ac:dyDescent="0.2">
      <c r="B160" s="120" t="s">
        <v>336</v>
      </c>
      <c r="C160" t="s">
        <v>337</v>
      </c>
      <c r="D160" s="121">
        <v>0</v>
      </c>
      <c r="E160" s="122">
        <v>0</v>
      </c>
      <c r="F160" s="123">
        <f t="shared" si="10"/>
        <v>0</v>
      </c>
      <c r="G160" s="124">
        <v>0</v>
      </c>
      <c r="H160" s="121">
        <v>11458.95</v>
      </c>
      <c r="I160" s="122">
        <v>2000</v>
      </c>
      <c r="J160" s="123">
        <f t="shared" si="11"/>
        <v>9458.9500000000007</v>
      </c>
      <c r="K160" s="124">
        <v>2000</v>
      </c>
      <c r="L160" s="121">
        <v>11458.95</v>
      </c>
      <c r="M160" s="122">
        <v>2000</v>
      </c>
      <c r="N160" s="123">
        <f t="shared" si="12"/>
        <v>9458.9500000000007</v>
      </c>
      <c r="O160" s="97">
        <f t="shared" si="13"/>
        <v>2000</v>
      </c>
      <c r="P160" s="121">
        <v>0</v>
      </c>
      <c r="Q160" s="122">
        <v>0</v>
      </c>
      <c r="R160" s="123">
        <f t="shared" si="14"/>
        <v>0</v>
      </c>
      <c r="S160" s="125">
        <v>0</v>
      </c>
      <c r="T160" s="97"/>
    </row>
    <row r="161" spans="2:20" ht="15" hidden="1" customHeight="1" outlineLevel="3" x14ac:dyDescent="0.2">
      <c r="B161" s="120" t="s">
        <v>410</v>
      </c>
      <c r="C161" t="s">
        <v>411</v>
      </c>
      <c r="D161" s="121">
        <v>0</v>
      </c>
      <c r="E161" s="122">
        <v>0</v>
      </c>
      <c r="F161" s="123">
        <f t="shared" si="10"/>
        <v>0</v>
      </c>
      <c r="G161" s="124">
        <v>0</v>
      </c>
      <c r="H161" s="121">
        <v>13647.25</v>
      </c>
      <c r="I161" s="122">
        <v>5000</v>
      </c>
      <c r="J161" s="123">
        <f t="shared" si="11"/>
        <v>8647.25</v>
      </c>
      <c r="K161" s="124">
        <v>5000</v>
      </c>
      <c r="L161" s="121">
        <v>13647.25</v>
      </c>
      <c r="M161" s="122">
        <v>5000</v>
      </c>
      <c r="N161" s="123">
        <f t="shared" si="12"/>
        <v>8647.25</v>
      </c>
      <c r="O161" s="97">
        <f t="shared" si="13"/>
        <v>5000</v>
      </c>
      <c r="P161" s="121">
        <v>0</v>
      </c>
      <c r="Q161" s="122">
        <v>0</v>
      </c>
      <c r="R161" s="123">
        <f t="shared" si="14"/>
        <v>0</v>
      </c>
      <c r="S161" s="125">
        <v>0</v>
      </c>
      <c r="T161" s="97"/>
    </row>
    <row r="162" spans="2:20" ht="15" hidden="1" customHeight="1" outlineLevel="3" x14ac:dyDescent="0.2">
      <c r="B162" s="120" t="s">
        <v>356</v>
      </c>
      <c r="C162" t="s">
        <v>357</v>
      </c>
      <c r="D162" s="121">
        <v>0</v>
      </c>
      <c r="E162" s="122">
        <v>0</v>
      </c>
      <c r="F162" s="123">
        <f t="shared" si="10"/>
        <v>0</v>
      </c>
      <c r="G162" s="124">
        <v>0</v>
      </c>
      <c r="H162" s="121">
        <v>0</v>
      </c>
      <c r="I162" s="122">
        <v>5000</v>
      </c>
      <c r="J162" s="123">
        <f t="shared" si="11"/>
        <v>-5000</v>
      </c>
      <c r="K162" s="124">
        <v>5000</v>
      </c>
      <c r="L162" s="121">
        <v>0</v>
      </c>
      <c r="M162" s="122">
        <v>5000</v>
      </c>
      <c r="N162" s="123">
        <f t="shared" si="12"/>
        <v>-5000</v>
      </c>
      <c r="O162" s="97">
        <f t="shared" si="13"/>
        <v>5000</v>
      </c>
      <c r="P162" s="121">
        <v>0</v>
      </c>
      <c r="Q162" s="122">
        <v>0</v>
      </c>
      <c r="R162" s="123">
        <f t="shared" si="14"/>
        <v>0</v>
      </c>
      <c r="S162" s="125">
        <v>0</v>
      </c>
      <c r="T162" s="97"/>
    </row>
    <row r="163" spans="2:20" ht="15" hidden="1" customHeight="1" outlineLevel="3" x14ac:dyDescent="0.2">
      <c r="B163" s="120" t="s">
        <v>340</v>
      </c>
      <c r="C163" t="s">
        <v>341</v>
      </c>
      <c r="D163" s="121">
        <v>0</v>
      </c>
      <c r="E163" s="122">
        <v>0</v>
      </c>
      <c r="F163" s="123">
        <f t="shared" si="10"/>
        <v>0</v>
      </c>
      <c r="G163" s="124">
        <v>0</v>
      </c>
      <c r="H163" s="121">
        <v>379.31</v>
      </c>
      <c r="I163" s="122">
        <v>0</v>
      </c>
      <c r="J163" s="123">
        <f t="shared" si="11"/>
        <v>379.31</v>
      </c>
      <c r="K163" s="124">
        <v>0</v>
      </c>
      <c r="L163" s="121">
        <v>379.31</v>
      </c>
      <c r="M163" s="122">
        <v>0</v>
      </c>
      <c r="N163" s="123">
        <f t="shared" si="12"/>
        <v>379.31</v>
      </c>
      <c r="O163" s="97">
        <f t="shared" si="13"/>
        <v>0</v>
      </c>
      <c r="P163" s="121">
        <v>0</v>
      </c>
      <c r="Q163" s="122">
        <v>0</v>
      </c>
      <c r="R163" s="123">
        <f t="shared" si="14"/>
        <v>0</v>
      </c>
      <c r="S163" s="125">
        <v>0</v>
      </c>
      <c r="T163" s="97"/>
    </row>
    <row r="164" spans="2:20" ht="15" customHeight="1" outlineLevel="2" collapsed="1" x14ac:dyDescent="0.2">
      <c r="B164" s="126" t="s">
        <v>418</v>
      </c>
      <c r="C164" s="127" t="s">
        <v>419</v>
      </c>
      <c r="D164" s="128">
        <f>SUBTOTAL(9,D145:D163)</f>
        <v>-133772</v>
      </c>
      <c r="E164" s="129">
        <f>SUBTOTAL(9,E145:E163)</f>
        <v>-326400</v>
      </c>
      <c r="F164" s="130">
        <f>D164-E164</f>
        <v>192628</v>
      </c>
      <c r="G164" s="131">
        <f>SUBTOTAL(9,G145:G163)</f>
        <v>-326400</v>
      </c>
      <c r="H164" s="128">
        <f>SUBTOTAL(9,H145:H163)</f>
        <v>193246.52</v>
      </c>
      <c r="I164" s="129">
        <f>SUBTOTAL(9,I145:I163)</f>
        <v>134300</v>
      </c>
      <c r="J164" s="130">
        <f>H164-I164</f>
        <v>58946.51999999999</v>
      </c>
      <c r="K164" s="131">
        <f>SUBTOTAL(9,K145:K163)</f>
        <v>134300</v>
      </c>
      <c r="L164" s="128">
        <f>SUBTOTAL(9,L145:L163)</f>
        <v>59474.520000000004</v>
      </c>
      <c r="M164" s="129">
        <f>SUBTOTAL(9,M145:M163)</f>
        <v>-192100</v>
      </c>
      <c r="N164" s="130">
        <f>L164-M164</f>
        <v>251574.52000000002</v>
      </c>
      <c r="O164" s="131">
        <f>G164+K164</f>
        <v>-192100</v>
      </c>
      <c r="P164" s="128">
        <f>SUBTOTAL(9,P145:P163)</f>
        <v>0</v>
      </c>
      <c r="Q164" s="129">
        <f>SUBTOTAL(9,Q145:Q163)</f>
        <v>0</v>
      </c>
      <c r="R164" s="130">
        <f>P164-Q164</f>
        <v>0</v>
      </c>
      <c r="S164" s="132">
        <f>SUBTOTAL(9,S145:S163)</f>
        <v>0</v>
      </c>
      <c r="T164" s="97"/>
    </row>
    <row r="165" spans="2:20" ht="15" customHeight="1" outlineLevel="1" x14ac:dyDescent="0.2">
      <c r="B165" s="133" t="s">
        <v>285</v>
      </c>
      <c r="C165" s="134"/>
      <c r="D165" s="135">
        <f>SUBTOTAL(9,D115:D164)</f>
        <v>-1147943.32</v>
      </c>
      <c r="E165" s="136">
        <f>SUBTOTAL(9,E115:E164)</f>
        <v>-1450900</v>
      </c>
      <c r="F165" s="137">
        <f>D165-E165</f>
        <v>302956.67999999993</v>
      </c>
      <c r="G165" s="138">
        <f>SUBTOTAL(9,G115:G164)</f>
        <v>-1450900</v>
      </c>
      <c r="H165" s="135">
        <f>SUBTOTAL(9,H115:H164)</f>
        <v>1207417.8400000001</v>
      </c>
      <c r="I165" s="136">
        <f>SUBTOTAL(9,I115:I164)</f>
        <v>1215500</v>
      </c>
      <c r="J165" s="137">
        <f>H165-I165</f>
        <v>-8082.1599999999162</v>
      </c>
      <c r="K165" s="138">
        <f>SUBTOTAL(9,K115:K164)</f>
        <v>1215500</v>
      </c>
      <c r="L165" s="135">
        <f>SUBTOTAL(9,L115:L164)</f>
        <v>59474.519999999946</v>
      </c>
      <c r="M165" s="136">
        <f>SUBTOTAL(9,M115:M164)</f>
        <v>-235400</v>
      </c>
      <c r="N165" s="137">
        <f>L165-M165</f>
        <v>294874.51999999996</v>
      </c>
      <c r="O165" s="138">
        <f>G165+K165</f>
        <v>-235400</v>
      </c>
      <c r="P165" s="135">
        <f>SUBTOTAL(9,P115:P164)</f>
        <v>0</v>
      </c>
      <c r="Q165" s="136">
        <f>SUBTOTAL(9,Q115:Q164)</f>
        <v>0</v>
      </c>
      <c r="R165" s="137">
        <f>P165-Q165</f>
        <v>0</v>
      </c>
      <c r="S165" s="139">
        <f>SUBTOTAL(9,S115:S164)</f>
        <v>0</v>
      </c>
      <c r="T165" s="97"/>
    </row>
    <row r="166" spans="2:20" ht="15" hidden="1" customHeight="1" outlineLevel="3" x14ac:dyDescent="0.2">
      <c r="B166" s="120" t="s">
        <v>362</v>
      </c>
      <c r="C166" t="s">
        <v>363</v>
      </c>
      <c r="D166" s="121">
        <v>-140000</v>
      </c>
      <c r="E166" s="122">
        <v>0</v>
      </c>
      <c r="F166" s="123">
        <f t="shared" si="10"/>
        <v>-140000</v>
      </c>
      <c r="G166" s="124">
        <v>0</v>
      </c>
      <c r="H166" s="121">
        <v>0</v>
      </c>
      <c r="I166" s="122">
        <v>0</v>
      </c>
      <c r="J166" s="123">
        <f t="shared" si="11"/>
        <v>0</v>
      </c>
      <c r="K166" s="124">
        <v>0</v>
      </c>
      <c r="L166" s="121">
        <v>-140000</v>
      </c>
      <c r="M166" s="122">
        <v>0</v>
      </c>
      <c r="N166" s="123">
        <f t="shared" si="12"/>
        <v>-140000</v>
      </c>
      <c r="O166" s="97">
        <f t="shared" si="13"/>
        <v>0</v>
      </c>
      <c r="P166" s="121">
        <v>0</v>
      </c>
      <c r="Q166" s="122">
        <v>0</v>
      </c>
      <c r="R166" s="123">
        <f t="shared" si="14"/>
        <v>0</v>
      </c>
      <c r="S166" s="125">
        <v>0</v>
      </c>
      <c r="T166" s="97"/>
    </row>
    <row r="167" spans="2:20" ht="15" hidden="1" customHeight="1" outlineLevel="3" x14ac:dyDescent="0.2">
      <c r="B167" s="120" t="s">
        <v>420</v>
      </c>
      <c r="C167" t="s">
        <v>421</v>
      </c>
      <c r="D167" s="121">
        <v>0</v>
      </c>
      <c r="E167" s="122">
        <v>0</v>
      </c>
      <c r="F167" s="123">
        <f t="shared" si="10"/>
        <v>0</v>
      </c>
      <c r="G167" s="124">
        <v>0</v>
      </c>
      <c r="H167" s="121">
        <v>0.49</v>
      </c>
      <c r="I167" s="122">
        <v>0</v>
      </c>
      <c r="J167" s="123">
        <f t="shared" si="11"/>
        <v>0.49</v>
      </c>
      <c r="K167" s="124">
        <v>0</v>
      </c>
      <c r="L167" s="121">
        <v>0.49</v>
      </c>
      <c r="M167" s="122">
        <v>0</v>
      </c>
      <c r="N167" s="123">
        <f t="shared" si="12"/>
        <v>0.49</v>
      </c>
      <c r="O167" s="97">
        <f t="shared" si="13"/>
        <v>0</v>
      </c>
      <c r="P167" s="121">
        <v>0</v>
      </c>
      <c r="Q167" s="122">
        <v>0</v>
      </c>
      <c r="R167" s="123">
        <f t="shared" si="14"/>
        <v>0</v>
      </c>
      <c r="S167" s="125">
        <v>0</v>
      </c>
      <c r="T167" s="97"/>
    </row>
    <row r="168" spans="2:20" ht="15" hidden="1" customHeight="1" outlineLevel="3" x14ac:dyDescent="0.2">
      <c r="B168" s="120" t="s">
        <v>370</v>
      </c>
      <c r="C168" t="s">
        <v>371</v>
      </c>
      <c r="D168" s="121">
        <v>0</v>
      </c>
      <c r="E168" s="122">
        <v>0</v>
      </c>
      <c r="F168" s="123">
        <f t="shared" si="10"/>
        <v>0</v>
      </c>
      <c r="G168" s="124">
        <v>0</v>
      </c>
      <c r="H168" s="121">
        <v>50000</v>
      </c>
      <c r="I168" s="122">
        <v>0</v>
      </c>
      <c r="J168" s="123">
        <f t="shared" si="11"/>
        <v>50000</v>
      </c>
      <c r="K168" s="124">
        <v>0</v>
      </c>
      <c r="L168" s="121">
        <v>50000</v>
      </c>
      <c r="M168" s="122">
        <v>0</v>
      </c>
      <c r="N168" s="123">
        <f t="shared" si="12"/>
        <v>50000</v>
      </c>
      <c r="O168" s="97">
        <f t="shared" si="13"/>
        <v>0</v>
      </c>
      <c r="P168" s="121">
        <v>0</v>
      </c>
      <c r="Q168" s="122">
        <v>0</v>
      </c>
      <c r="R168" s="123">
        <f t="shared" si="14"/>
        <v>0</v>
      </c>
      <c r="S168" s="125">
        <v>0</v>
      </c>
      <c r="T168" s="97"/>
    </row>
    <row r="169" spans="2:20" ht="15" hidden="1" customHeight="1" outlineLevel="3" x14ac:dyDescent="0.2">
      <c r="B169" s="120" t="s">
        <v>364</v>
      </c>
      <c r="C169" t="s">
        <v>365</v>
      </c>
      <c r="D169" s="121">
        <v>0</v>
      </c>
      <c r="E169" s="122">
        <v>0</v>
      </c>
      <c r="F169" s="123">
        <f t="shared" si="10"/>
        <v>0</v>
      </c>
      <c r="G169" s="124">
        <v>0</v>
      </c>
      <c r="H169" s="121">
        <v>86396.2</v>
      </c>
      <c r="I169" s="122">
        <v>0</v>
      </c>
      <c r="J169" s="123">
        <f t="shared" si="11"/>
        <v>86396.2</v>
      </c>
      <c r="K169" s="124">
        <v>0</v>
      </c>
      <c r="L169" s="121">
        <v>86396.2</v>
      </c>
      <c r="M169" s="122">
        <v>0</v>
      </c>
      <c r="N169" s="123">
        <f t="shared" si="12"/>
        <v>86396.2</v>
      </c>
      <c r="O169" s="97">
        <f t="shared" si="13"/>
        <v>0</v>
      </c>
      <c r="P169" s="121">
        <v>0</v>
      </c>
      <c r="Q169" s="122">
        <v>0</v>
      </c>
      <c r="R169" s="123">
        <f t="shared" si="14"/>
        <v>0</v>
      </c>
      <c r="S169" s="125">
        <v>0</v>
      </c>
      <c r="T169" s="97"/>
    </row>
    <row r="170" spans="2:20" ht="15" hidden="1" customHeight="1" outlineLevel="3" x14ac:dyDescent="0.2">
      <c r="B170" s="120" t="s">
        <v>366</v>
      </c>
      <c r="C170" t="s">
        <v>367</v>
      </c>
      <c r="D170" s="121">
        <v>0</v>
      </c>
      <c r="E170" s="122">
        <v>0</v>
      </c>
      <c r="F170" s="123">
        <f t="shared" si="10"/>
        <v>0</v>
      </c>
      <c r="G170" s="124">
        <v>0</v>
      </c>
      <c r="H170" s="121">
        <v>3603.8</v>
      </c>
      <c r="I170" s="122">
        <v>0</v>
      </c>
      <c r="J170" s="123">
        <f t="shared" si="11"/>
        <v>3603.8</v>
      </c>
      <c r="K170" s="124">
        <v>0</v>
      </c>
      <c r="L170" s="121">
        <v>3603.8</v>
      </c>
      <c r="M170" s="122">
        <v>0</v>
      </c>
      <c r="N170" s="123">
        <f t="shared" si="12"/>
        <v>3603.8</v>
      </c>
      <c r="O170" s="97">
        <f t="shared" si="13"/>
        <v>0</v>
      </c>
      <c r="P170" s="121">
        <v>0</v>
      </c>
      <c r="Q170" s="122">
        <v>0</v>
      </c>
      <c r="R170" s="123">
        <f t="shared" si="14"/>
        <v>0</v>
      </c>
      <c r="S170" s="125">
        <v>0</v>
      </c>
      <c r="T170" s="97"/>
    </row>
    <row r="171" spans="2:20" ht="15" customHeight="1" outlineLevel="2" collapsed="1" x14ac:dyDescent="0.2">
      <c r="B171" s="126" t="s">
        <v>422</v>
      </c>
      <c r="C171" s="127" t="s">
        <v>423</v>
      </c>
      <c r="D171" s="128">
        <f>SUBTOTAL(9,D166:D170)</f>
        <v>-140000</v>
      </c>
      <c r="E171" s="129">
        <f>SUBTOTAL(9,E166:E170)</f>
        <v>0</v>
      </c>
      <c r="F171" s="130">
        <f>D171-E171</f>
        <v>-140000</v>
      </c>
      <c r="G171" s="131">
        <f>SUBTOTAL(9,G166:G170)</f>
        <v>0</v>
      </c>
      <c r="H171" s="128">
        <f>SUBTOTAL(9,H166:H170)</f>
        <v>140000.49</v>
      </c>
      <c r="I171" s="129">
        <f>SUBTOTAL(9,I166:I170)</f>
        <v>0</v>
      </c>
      <c r="J171" s="130">
        <f>H171-I171</f>
        <v>140000.49</v>
      </c>
      <c r="K171" s="131">
        <f>SUBTOTAL(9,K166:K170)</f>
        <v>0</v>
      </c>
      <c r="L171" s="128">
        <f>SUBTOTAL(9,L166:L170)</f>
        <v>0.48999999998795829</v>
      </c>
      <c r="M171" s="129">
        <f>SUBTOTAL(9,M166:M170)</f>
        <v>0</v>
      </c>
      <c r="N171" s="130">
        <f>L171-M171</f>
        <v>0.48999999998795829</v>
      </c>
      <c r="O171" s="131">
        <f>G171+K171</f>
        <v>0</v>
      </c>
      <c r="P171" s="128">
        <f>SUBTOTAL(9,P166:P170)</f>
        <v>0</v>
      </c>
      <c r="Q171" s="129">
        <f>SUBTOTAL(9,Q166:Q170)</f>
        <v>0</v>
      </c>
      <c r="R171" s="130">
        <f>P171-Q171</f>
        <v>0</v>
      </c>
      <c r="S171" s="132">
        <f>SUBTOTAL(9,S166:S170)</f>
        <v>0</v>
      </c>
      <c r="T171" s="97"/>
    </row>
    <row r="172" spans="2:20" ht="15" hidden="1" customHeight="1" outlineLevel="3" x14ac:dyDescent="0.2">
      <c r="B172" s="120" t="s">
        <v>362</v>
      </c>
      <c r="C172" t="s">
        <v>363</v>
      </c>
      <c r="D172" s="121">
        <v>-50000</v>
      </c>
      <c r="E172" s="122">
        <v>0</v>
      </c>
      <c r="F172" s="123">
        <f t="shared" si="10"/>
        <v>-50000</v>
      </c>
      <c r="G172" s="124">
        <v>0</v>
      </c>
      <c r="H172" s="121">
        <v>0</v>
      </c>
      <c r="I172" s="122">
        <v>0</v>
      </c>
      <c r="J172" s="123">
        <f t="shared" si="11"/>
        <v>0</v>
      </c>
      <c r="K172" s="124">
        <v>0</v>
      </c>
      <c r="L172" s="121">
        <v>-50000</v>
      </c>
      <c r="M172" s="122">
        <v>0</v>
      </c>
      <c r="N172" s="123">
        <f t="shared" si="12"/>
        <v>-50000</v>
      </c>
      <c r="O172" s="97">
        <f t="shared" si="13"/>
        <v>0</v>
      </c>
      <c r="P172" s="121">
        <v>0</v>
      </c>
      <c r="Q172" s="122">
        <v>0</v>
      </c>
      <c r="R172" s="123">
        <f t="shared" si="14"/>
        <v>0</v>
      </c>
      <c r="S172" s="125">
        <v>0</v>
      </c>
      <c r="T172" s="97"/>
    </row>
    <row r="173" spans="2:20" ht="15" hidden="1" customHeight="1" outlineLevel="3" x14ac:dyDescent="0.2">
      <c r="B173" s="120" t="s">
        <v>366</v>
      </c>
      <c r="C173" t="s">
        <v>367</v>
      </c>
      <c r="D173" s="121">
        <v>0</v>
      </c>
      <c r="E173" s="122">
        <v>0</v>
      </c>
      <c r="F173" s="123">
        <f t="shared" si="10"/>
        <v>0</v>
      </c>
      <c r="G173" s="124">
        <v>0</v>
      </c>
      <c r="H173" s="121">
        <v>50000</v>
      </c>
      <c r="I173" s="122">
        <v>0</v>
      </c>
      <c r="J173" s="123">
        <f t="shared" si="11"/>
        <v>50000</v>
      </c>
      <c r="K173" s="124">
        <v>0</v>
      </c>
      <c r="L173" s="121">
        <v>50000</v>
      </c>
      <c r="M173" s="122">
        <v>0</v>
      </c>
      <c r="N173" s="123">
        <f t="shared" si="12"/>
        <v>50000</v>
      </c>
      <c r="O173" s="97">
        <f t="shared" si="13"/>
        <v>0</v>
      </c>
      <c r="P173" s="121">
        <v>0</v>
      </c>
      <c r="Q173" s="122">
        <v>0</v>
      </c>
      <c r="R173" s="123">
        <f t="shared" si="14"/>
        <v>0</v>
      </c>
      <c r="S173" s="125">
        <v>0</v>
      </c>
      <c r="T173" s="97"/>
    </row>
    <row r="174" spans="2:20" ht="15" customHeight="1" outlineLevel="2" collapsed="1" x14ac:dyDescent="0.2">
      <c r="B174" s="126" t="s">
        <v>424</v>
      </c>
      <c r="C174" s="127" t="s">
        <v>425</v>
      </c>
      <c r="D174" s="128">
        <f>SUBTOTAL(9,D172:D173)</f>
        <v>-50000</v>
      </c>
      <c r="E174" s="129">
        <f>SUBTOTAL(9,E172:E173)</f>
        <v>0</v>
      </c>
      <c r="F174" s="130">
        <f>D174-E174</f>
        <v>-50000</v>
      </c>
      <c r="G174" s="131">
        <f>SUBTOTAL(9,G172:G173)</f>
        <v>0</v>
      </c>
      <c r="H174" s="128">
        <f>SUBTOTAL(9,H172:H173)</f>
        <v>50000</v>
      </c>
      <c r="I174" s="129">
        <f>SUBTOTAL(9,I172:I173)</f>
        <v>0</v>
      </c>
      <c r="J174" s="130">
        <f>H174-I174</f>
        <v>50000</v>
      </c>
      <c r="K174" s="131">
        <f>SUBTOTAL(9,K172:K173)</f>
        <v>0</v>
      </c>
      <c r="L174" s="128">
        <f>SUBTOTAL(9,L172:L173)</f>
        <v>0</v>
      </c>
      <c r="M174" s="129">
        <f>SUBTOTAL(9,M172:M173)</f>
        <v>0</v>
      </c>
      <c r="N174" s="130">
        <f>L174-M174</f>
        <v>0</v>
      </c>
      <c r="O174" s="131">
        <f>G174+K174</f>
        <v>0</v>
      </c>
      <c r="P174" s="128">
        <f>SUBTOTAL(9,P172:P173)</f>
        <v>0</v>
      </c>
      <c r="Q174" s="129">
        <f>SUBTOTAL(9,Q172:Q173)</f>
        <v>0</v>
      </c>
      <c r="R174" s="130">
        <f>P174-Q174</f>
        <v>0</v>
      </c>
      <c r="S174" s="132">
        <f>SUBTOTAL(9,S172:S173)</f>
        <v>0</v>
      </c>
      <c r="T174" s="97"/>
    </row>
    <row r="175" spans="2:20" ht="15" hidden="1" customHeight="1" outlineLevel="3" x14ac:dyDescent="0.2">
      <c r="B175" s="120" t="s">
        <v>299</v>
      </c>
      <c r="C175" t="s">
        <v>300</v>
      </c>
      <c r="D175" s="121">
        <v>-94282</v>
      </c>
      <c r="E175" s="122">
        <v>-185100</v>
      </c>
      <c r="F175" s="123">
        <f t="shared" si="10"/>
        <v>90818</v>
      </c>
      <c r="G175" s="124">
        <v>-185100</v>
      </c>
      <c r="H175" s="121">
        <v>0</v>
      </c>
      <c r="I175" s="122">
        <v>0</v>
      </c>
      <c r="J175" s="123">
        <f t="shared" si="11"/>
        <v>0</v>
      </c>
      <c r="K175" s="124">
        <v>0</v>
      </c>
      <c r="L175" s="121">
        <v>-94282</v>
      </c>
      <c r="M175" s="122">
        <v>-185100</v>
      </c>
      <c r="N175" s="123">
        <f t="shared" si="12"/>
        <v>90818</v>
      </c>
      <c r="O175" s="97">
        <f t="shared" si="13"/>
        <v>-185100</v>
      </c>
      <c r="P175" s="121">
        <v>0</v>
      </c>
      <c r="Q175" s="122">
        <v>0</v>
      </c>
      <c r="R175" s="123">
        <f t="shared" si="14"/>
        <v>0</v>
      </c>
      <c r="S175" s="125">
        <v>0</v>
      </c>
      <c r="T175" s="97"/>
    </row>
    <row r="176" spans="2:20" ht="15" hidden="1" customHeight="1" outlineLevel="3" x14ac:dyDescent="0.2">
      <c r="B176" s="120" t="s">
        <v>350</v>
      </c>
      <c r="C176" t="s">
        <v>351</v>
      </c>
      <c r="D176" s="121">
        <v>-301.75</v>
      </c>
      <c r="E176" s="122">
        <v>0</v>
      </c>
      <c r="F176" s="123">
        <f t="shared" si="10"/>
        <v>-301.75</v>
      </c>
      <c r="G176" s="124">
        <v>0</v>
      </c>
      <c r="H176" s="121">
        <v>0</v>
      </c>
      <c r="I176" s="122">
        <v>0</v>
      </c>
      <c r="J176" s="123">
        <f t="shared" si="11"/>
        <v>0</v>
      </c>
      <c r="K176" s="124">
        <v>0</v>
      </c>
      <c r="L176" s="121">
        <v>-301.75</v>
      </c>
      <c r="M176" s="122">
        <v>0</v>
      </c>
      <c r="N176" s="123">
        <f t="shared" si="12"/>
        <v>-301.75</v>
      </c>
      <c r="O176" s="97">
        <f t="shared" si="13"/>
        <v>0</v>
      </c>
      <c r="P176" s="121">
        <v>0</v>
      </c>
      <c r="Q176" s="122">
        <v>0</v>
      </c>
      <c r="R176" s="123">
        <f t="shared" si="14"/>
        <v>0</v>
      </c>
      <c r="S176" s="125">
        <v>0</v>
      </c>
      <c r="T176" s="97"/>
    </row>
    <row r="177" spans="2:20" ht="15" hidden="1" customHeight="1" outlineLevel="3" x14ac:dyDescent="0.2">
      <c r="B177" s="120" t="s">
        <v>301</v>
      </c>
      <c r="C177" t="s">
        <v>302</v>
      </c>
      <c r="D177" s="121">
        <v>0</v>
      </c>
      <c r="E177" s="122">
        <v>0</v>
      </c>
      <c r="F177" s="123">
        <f t="shared" si="10"/>
        <v>0</v>
      </c>
      <c r="G177" s="124">
        <v>0</v>
      </c>
      <c r="H177" s="121">
        <v>254698.9</v>
      </c>
      <c r="I177" s="122">
        <v>421400</v>
      </c>
      <c r="J177" s="123">
        <f t="shared" si="11"/>
        <v>-166701.1</v>
      </c>
      <c r="K177" s="124">
        <v>421400</v>
      </c>
      <c r="L177" s="121">
        <v>254698.9</v>
      </c>
      <c r="M177" s="122">
        <v>421400</v>
      </c>
      <c r="N177" s="123">
        <f t="shared" si="12"/>
        <v>-166701.1</v>
      </c>
      <c r="O177" s="97">
        <f t="shared" si="13"/>
        <v>421400</v>
      </c>
      <c r="P177" s="121">
        <v>0</v>
      </c>
      <c r="Q177" s="122">
        <v>0</v>
      </c>
      <c r="R177" s="123">
        <f t="shared" si="14"/>
        <v>0</v>
      </c>
      <c r="S177" s="125">
        <v>0</v>
      </c>
      <c r="T177" s="97"/>
    </row>
    <row r="178" spans="2:20" ht="15" hidden="1" customHeight="1" outlineLevel="3" x14ac:dyDescent="0.2">
      <c r="B178" s="120" t="s">
        <v>384</v>
      </c>
      <c r="C178" t="s">
        <v>385</v>
      </c>
      <c r="D178" s="121">
        <v>0</v>
      </c>
      <c r="E178" s="122">
        <v>0</v>
      </c>
      <c r="F178" s="123">
        <f t="shared" si="10"/>
        <v>0</v>
      </c>
      <c r="G178" s="124">
        <v>0</v>
      </c>
      <c r="H178" s="121">
        <v>63595.12</v>
      </c>
      <c r="I178" s="122">
        <v>0</v>
      </c>
      <c r="J178" s="123">
        <f t="shared" si="11"/>
        <v>63595.12</v>
      </c>
      <c r="K178" s="124">
        <v>0</v>
      </c>
      <c r="L178" s="121">
        <v>63595.12</v>
      </c>
      <c r="M178" s="122">
        <v>0</v>
      </c>
      <c r="N178" s="123">
        <f t="shared" si="12"/>
        <v>63595.12</v>
      </c>
      <c r="O178" s="97">
        <f t="shared" si="13"/>
        <v>0</v>
      </c>
      <c r="P178" s="121">
        <v>0</v>
      </c>
      <c r="Q178" s="122">
        <v>0</v>
      </c>
      <c r="R178" s="123">
        <f t="shared" si="14"/>
        <v>0</v>
      </c>
      <c r="S178" s="125">
        <v>0</v>
      </c>
      <c r="T178" s="97"/>
    </row>
    <row r="179" spans="2:20" ht="15" hidden="1" customHeight="1" outlineLevel="3" x14ac:dyDescent="0.2">
      <c r="B179" s="120" t="s">
        <v>307</v>
      </c>
      <c r="C179" t="s">
        <v>308</v>
      </c>
      <c r="D179" s="121">
        <v>0</v>
      </c>
      <c r="E179" s="122">
        <v>0</v>
      </c>
      <c r="F179" s="123">
        <f t="shared" si="10"/>
        <v>0</v>
      </c>
      <c r="G179" s="124">
        <v>0</v>
      </c>
      <c r="H179" s="121">
        <v>35299</v>
      </c>
      <c r="I179" s="122">
        <v>44600</v>
      </c>
      <c r="J179" s="123">
        <f t="shared" si="11"/>
        <v>-9301</v>
      </c>
      <c r="K179" s="124">
        <v>44600</v>
      </c>
      <c r="L179" s="121">
        <v>35299</v>
      </c>
      <c r="M179" s="122">
        <v>44600</v>
      </c>
      <c r="N179" s="123">
        <f t="shared" si="12"/>
        <v>-9301</v>
      </c>
      <c r="O179" s="97">
        <f t="shared" si="13"/>
        <v>44600</v>
      </c>
      <c r="P179" s="121">
        <v>0</v>
      </c>
      <c r="Q179" s="122">
        <v>0</v>
      </c>
      <c r="R179" s="123">
        <f t="shared" si="14"/>
        <v>0</v>
      </c>
      <c r="S179" s="125">
        <v>0</v>
      </c>
      <c r="T179" s="97"/>
    </row>
    <row r="180" spans="2:20" ht="15" hidden="1" customHeight="1" outlineLevel="3" x14ac:dyDescent="0.2">
      <c r="B180" s="120" t="s">
        <v>315</v>
      </c>
      <c r="C180" t="s">
        <v>300</v>
      </c>
      <c r="D180" s="121">
        <v>0</v>
      </c>
      <c r="E180" s="122">
        <v>0</v>
      </c>
      <c r="F180" s="123">
        <f t="shared" si="10"/>
        <v>0</v>
      </c>
      <c r="G180" s="124">
        <v>0</v>
      </c>
      <c r="H180" s="121">
        <v>94282</v>
      </c>
      <c r="I180" s="122">
        <v>185100</v>
      </c>
      <c r="J180" s="123">
        <f t="shared" si="11"/>
        <v>-90818</v>
      </c>
      <c r="K180" s="124">
        <v>185100</v>
      </c>
      <c r="L180" s="121">
        <v>94282</v>
      </c>
      <c r="M180" s="122">
        <v>185100</v>
      </c>
      <c r="N180" s="123">
        <f t="shared" si="12"/>
        <v>-90818</v>
      </c>
      <c r="O180" s="97">
        <f t="shared" si="13"/>
        <v>185100</v>
      </c>
      <c r="P180" s="121">
        <v>0</v>
      </c>
      <c r="Q180" s="122">
        <v>0</v>
      </c>
      <c r="R180" s="123">
        <f t="shared" si="14"/>
        <v>0</v>
      </c>
      <c r="S180" s="125">
        <v>0</v>
      </c>
      <c r="T180" s="97"/>
    </row>
    <row r="181" spans="2:20" ht="15" hidden="1" customHeight="1" outlineLevel="3" x14ac:dyDescent="0.2">
      <c r="B181" s="120" t="s">
        <v>316</v>
      </c>
      <c r="C181" t="s">
        <v>317</v>
      </c>
      <c r="D181" s="121">
        <v>0</v>
      </c>
      <c r="E181" s="122">
        <v>0</v>
      </c>
      <c r="F181" s="123">
        <f t="shared" si="10"/>
        <v>0</v>
      </c>
      <c r="G181" s="124">
        <v>0</v>
      </c>
      <c r="H181" s="121">
        <v>121.28</v>
      </c>
      <c r="I181" s="122">
        <v>0</v>
      </c>
      <c r="J181" s="123">
        <f t="shared" si="11"/>
        <v>121.28</v>
      </c>
      <c r="K181" s="124">
        <v>0</v>
      </c>
      <c r="L181" s="121">
        <v>121.28</v>
      </c>
      <c r="M181" s="122">
        <v>0</v>
      </c>
      <c r="N181" s="123">
        <f t="shared" si="12"/>
        <v>121.28</v>
      </c>
      <c r="O181" s="97">
        <f t="shared" si="13"/>
        <v>0</v>
      </c>
      <c r="P181" s="121">
        <v>0</v>
      </c>
      <c r="Q181" s="122">
        <v>0</v>
      </c>
      <c r="R181" s="123">
        <f t="shared" si="14"/>
        <v>0</v>
      </c>
      <c r="S181" s="125">
        <v>0</v>
      </c>
      <c r="T181" s="97"/>
    </row>
    <row r="182" spans="2:20" ht="15" hidden="1" customHeight="1" outlineLevel="3" x14ac:dyDescent="0.2">
      <c r="B182" s="120" t="s">
        <v>320</v>
      </c>
      <c r="C182" t="s">
        <v>321</v>
      </c>
      <c r="D182" s="121">
        <v>0</v>
      </c>
      <c r="E182" s="122">
        <v>0</v>
      </c>
      <c r="F182" s="123">
        <f t="shared" si="10"/>
        <v>0</v>
      </c>
      <c r="G182" s="124">
        <v>0</v>
      </c>
      <c r="H182" s="121">
        <v>16023.27</v>
      </c>
      <c r="I182" s="122">
        <v>4000</v>
      </c>
      <c r="J182" s="123">
        <f t="shared" si="11"/>
        <v>12023.27</v>
      </c>
      <c r="K182" s="124">
        <v>4000</v>
      </c>
      <c r="L182" s="121">
        <v>16023.27</v>
      </c>
      <c r="M182" s="122">
        <v>4000</v>
      </c>
      <c r="N182" s="123">
        <f t="shared" si="12"/>
        <v>12023.27</v>
      </c>
      <c r="O182" s="97">
        <f t="shared" si="13"/>
        <v>4000</v>
      </c>
      <c r="P182" s="121">
        <v>0</v>
      </c>
      <c r="Q182" s="122">
        <v>0</v>
      </c>
      <c r="R182" s="123">
        <f t="shared" si="14"/>
        <v>0</v>
      </c>
      <c r="S182" s="125">
        <v>0</v>
      </c>
      <c r="T182" s="97"/>
    </row>
    <row r="183" spans="2:20" ht="15" hidden="1" customHeight="1" outlineLevel="3" x14ac:dyDescent="0.2">
      <c r="B183" s="120" t="s">
        <v>326</v>
      </c>
      <c r="C183" t="s">
        <v>327</v>
      </c>
      <c r="D183" s="121">
        <v>0</v>
      </c>
      <c r="E183" s="122">
        <v>0</v>
      </c>
      <c r="F183" s="123">
        <f t="shared" si="10"/>
        <v>0</v>
      </c>
      <c r="G183" s="124">
        <v>0</v>
      </c>
      <c r="H183" s="121">
        <v>-110</v>
      </c>
      <c r="I183" s="122">
        <v>0</v>
      </c>
      <c r="J183" s="123">
        <f t="shared" si="11"/>
        <v>-110</v>
      </c>
      <c r="K183" s="124">
        <v>0</v>
      </c>
      <c r="L183" s="121">
        <v>-110</v>
      </c>
      <c r="M183" s="122">
        <v>0</v>
      </c>
      <c r="N183" s="123">
        <f t="shared" si="12"/>
        <v>-110</v>
      </c>
      <c r="O183" s="97">
        <f t="shared" si="13"/>
        <v>0</v>
      </c>
      <c r="P183" s="121">
        <v>0</v>
      </c>
      <c r="Q183" s="122">
        <v>0</v>
      </c>
      <c r="R183" s="123">
        <f t="shared" si="14"/>
        <v>0</v>
      </c>
      <c r="S183" s="125">
        <v>0</v>
      </c>
      <c r="T183" s="97"/>
    </row>
    <row r="184" spans="2:20" ht="15" hidden="1" customHeight="1" outlineLevel="3" x14ac:dyDescent="0.2">
      <c r="B184" s="120" t="s">
        <v>336</v>
      </c>
      <c r="C184" t="s">
        <v>337</v>
      </c>
      <c r="D184" s="121">
        <v>0</v>
      </c>
      <c r="E184" s="122">
        <v>0</v>
      </c>
      <c r="F184" s="123">
        <f t="shared" si="10"/>
        <v>0</v>
      </c>
      <c r="G184" s="124">
        <v>0</v>
      </c>
      <c r="H184" s="121">
        <v>1995</v>
      </c>
      <c r="I184" s="122">
        <v>10000</v>
      </c>
      <c r="J184" s="123">
        <f t="shared" si="11"/>
        <v>-8005</v>
      </c>
      <c r="K184" s="124">
        <v>10000</v>
      </c>
      <c r="L184" s="121">
        <v>1995</v>
      </c>
      <c r="M184" s="122">
        <v>10000</v>
      </c>
      <c r="N184" s="123">
        <f t="shared" si="12"/>
        <v>-8005</v>
      </c>
      <c r="O184" s="97">
        <f t="shared" si="13"/>
        <v>10000</v>
      </c>
      <c r="P184" s="121">
        <v>0</v>
      </c>
      <c r="Q184" s="122">
        <v>0</v>
      </c>
      <c r="R184" s="123">
        <f t="shared" si="14"/>
        <v>0</v>
      </c>
      <c r="S184" s="125">
        <v>0</v>
      </c>
      <c r="T184" s="97"/>
    </row>
    <row r="185" spans="2:20" ht="15" customHeight="1" outlineLevel="2" collapsed="1" x14ac:dyDescent="0.2">
      <c r="B185" s="126" t="s">
        <v>426</v>
      </c>
      <c r="C185" s="127" t="s">
        <v>427</v>
      </c>
      <c r="D185" s="128">
        <f>SUBTOTAL(9,D175:D184)</f>
        <v>-94583.75</v>
      </c>
      <c r="E185" s="129">
        <f>SUBTOTAL(9,E175:E184)</f>
        <v>-185100</v>
      </c>
      <c r="F185" s="130">
        <f>D185-E185</f>
        <v>90516.25</v>
      </c>
      <c r="G185" s="131">
        <f>SUBTOTAL(9,G175:G184)</f>
        <v>-185100</v>
      </c>
      <c r="H185" s="128">
        <f>SUBTOTAL(9,H175:H184)</f>
        <v>465904.57000000007</v>
      </c>
      <c r="I185" s="129">
        <f>SUBTOTAL(9,I175:I184)</f>
        <v>665100</v>
      </c>
      <c r="J185" s="130">
        <f>H185-I185</f>
        <v>-199195.42999999993</v>
      </c>
      <c r="K185" s="131">
        <f>SUBTOTAL(9,K175:K184)</f>
        <v>665100</v>
      </c>
      <c r="L185" s="128">
        <f>SUBTOTAL(9,L175:L184)</f>
        <v>371320.82000000007</v>
      </c>
      <c r="M185" s="129">
        <f>SUBTOTAL(9,M175:M184)</f>
        <v>480000</v>
      </c>
      <c r="N185" s="130">
        <f>L185-M185</f>
        <v>-108679.17999999993</v>
      </c>
      <c r="O185" s="131">
        <f>G185+K185</f>
        <v>480000</v>
      </c>
      <c r="P185" s="128">
        <f>SUBTOTAL(9,P175:P184)</f>
        <v>0</v>
      </c>
      <c r="Q185" s="129">
        <f>SUBTOTAL(9,Q175:Q184)</f>
        <v>0</v>
      </c>
      <c r="R185" s="130">
        <f>P185-Q185</f>
        <v>0</v>
      </c>
      <c r="S185" s="132">
        <f>SUBTOTAL(9,S175:S184)</f>
        <v>0</v>
      </c>
      <c r="T185" s="97"/>
    </row>
    <row r="186" spans="2:20" ht="15" hidden="1" customHeight="1" outlineLevel="3" x14ac:dyDescent="0.2">
      <c r="B186" s="120" t="s">
        <v>362</v>
      </c>
      <c r="C186" t="s">
        <v>363</v>
      </c>
      <c r="D186" s="121">
        <v>-50000</v>
      </c>
      <c r="E186" s="122">
        <v>0</v>
      </c>
      <c r="F186" s="123">
        <f t="shared" si="10"/>
        <v>-50000</v>
      </c>
      <c r="G186" s="124">
        <v>0</v>
      </c>
      <c r="H186" s="121">
        <v>0</v>
      </c>
      <c r="I186" s="122">
        <v>0</v>
      </c>
      <c r="J186" s="123">
        <f t="shared" si="11"/>
        <v>0</v>
      </c>
      <c r="K186" s="124">
        <v>0</v>
      </c>
      <c r="L186" s="121">
        <v>-50000</v>
      </c>
      <c r="M186" s="122">
        <v>0</v>
      </c>
      <c r="N186" s="123">
        <f t="shared" si="12"/>
        <v>-50000</v>
      </c>
      <c r="O186" s="97">
        <f t="shared" si="13"/>
        <v>0</v>
      </c>
      <c r="P186" s="121">
        <v>0</v>
      </c>
      <c r="Q186" s="122">
        <v>0</v>
      </c>
      <c r="R186" s="123">
        <f t="shared" si="14"/>
        <v>0</v>
      </c>
      <c r="S186" s="125">
        <v>0</v>
      </c>
      <c r="T186" s="97"/>
    </row>
    <row r="187" spans="2:20" ht="15" hidden="1" customHeight="1" outlineLevel="3" x14ac:dyDescent="0.2">
      <c r="B187" s="120" t="s">
        <v>364</v>
      </c>
      <c r="C187" t="s">
        <v>365</v>
      </c>
      <c r="D187" s="121">
        <v>0</v>
      </c>
      <c r="E187" s="122">
        <v>0</v>
      </c>
      <c r="F187" s="123">
        <f t="shared" si="10"/>
        <v>0</v>
      </c>
      <c r="G187" s="124">
        <v>0</v>
      </c>
      <c r="H187" s="121">
        <v>43200</v>
      </c>
      <c r="I187" s="122">
        <v>0</v>
      </c>
      <c r="J187" s="123">
        <f t="shared" si="11"/>
        <v>43200</v>
      </c>
      <c r="K187" s="124">
        <v>0</v>
      </c>
      <c r="L187" s="121">
        <v>43200</v>
      </c>
      <c r="M187" s="122">
        <v>0</v>
      </c>
      <c r="N187" s="123">
        <f t="shared" si="12"/>
        <v>43200</v>
      </c>
      <c r="O187" s="97">
        <f t="shared" si="13"/>
        <v>0</v>
      </c>
      <c r="P187" s="121">
        <v>0</v>
      </c>
      <c r="Q187" s="122">
        <v>0</v>
      </c>
      <c r="R187" s="123">
        <f t="shared" si="14"/>
        <v>0</v>
      </c>
      <c r="S187" s="125">
        <v>0</v>
      </c>
      <c r="T187" s="97"/>
    </row>
    <row r="188" spans="2:20" ht="15" hidden="1" customHeight="1" outlineLevel="3" x14ac:dyDescent="0.2">
      <c r="B188" s="120" t="s">
        <v>366</v>
      </c>
      <c r="C188" t="s">
        <v>367</v>
      </c>
      <c r="D188" s="121">
        <v>0</v>
      </c>
      <c r="E188" s="122">
        <v>0</v>
      </c>
      <c r="F188" s="123">
        <f t="shared" si="10"/>
        <v>0</v>
      </c>
      <c r="G188" s="124">
        <v>0</v>
      </c>
      <c r="H188" s="121">
        <v>2935</v>
      </c>
      <c r="I188" s="122">
        <v>0</v>
      </c>
      <c r="J188" s="123">
        <f t="shared" si="11"/>
        <v>2935</v>
      </c>
      <c r="K188" s="124">
        <v>0</v>
      </c>
      <c r="L188" s="121">
        <v>2935</v>
      </c>
      <c r="M188" s="122">
        <v>0</v>
      </c>
      <c r="N188" s="123">
        <f t="shared" si="12"/>
        <v>2935</v>
      </c>
      <c r="O188" s="97">
        <f t="shared" si="13"/>
        <v>0</v>
      </c>
      <c r="P188" s="121">
        <v>0</v>
      </c>
      <c r="Q188" s="122">
        <v>0</v>
      </c>
      <c r="R188" s="123">
        <f t="shared" si="14"/>
        <v>0</v>
      </c>
      <c r="S188" s="125">
        <v>0</v>
      </c>
      <c r="T188" s="97"/>
    </row>
    <row r="189" spans="2:20" ht="15" hidden="1" customHeight="1" outlineLevel="3" x14ac:dyDescent="0.2">
      <c r="B189" s="120" t="s">
        <v>394</v>
      </c>
      <c r="C189" t="s">
        <v>395</v>
      </c>
      <c r="D189" s="121">
        <v>0</v>
      </c>
      <c r="E189" s="122">
        <v>0</v>
      </c>
      <c r="F189" s="123">
        <f t="shared" si="10"/>
        <v>0</v>
      </c>
      <c r="G189" s="124">
        <v>0</v>
      </c>
      <c r="H189" s="121">
        <v>3865</v>
      </c>
      <c r="I189" s="122">
        <v>0</v>
      </c>
      <c r="J189" s="123">
        <f t="shared" si="11"/>
        <v>3865</v>
      </c>
      <c r="K189" s="124">
        <v>0</v>
      </c>
      <c r="L189" s="121">
        <v>3865</v>
      </c>
      <c r="M189" s="122">
        <v>0</v>
      </c>
      <c r="N189" s="123">
        <f t="shared" si="12"/>
        <v>3865</v>
      </c>
      <c r="O189" s="97">
        <f t="shared" si="13"/>
        <v>0</v>
      </c>
      <c r="P189" s="121">
        <v>0</v>
      </c>
      <c r="Q189" s="122">
        <v>0</v>
      </c>
      <c r="R189" s="123">
        <f t="shared" si="14"/>
        <v>0</v>
      </c>
      <c r="S189" s="125">
        <v>0</v>
      </c>
      <c r="T189" s="97"/>
    </row>
    <row r="190" spans="2:20" ht="15" customHeight="1" outlineLevel="2" collapsed="1" x14ac:dyDescent="0.2">
      <c r="B190" s="126" t="s">
        <v>428</v>
      </c>
      <c r="C190" s="127" t="s">
        <v>429</v>
      </c>
      <c r="D190" s="128">
        <f>SUBTOTAL(9,D186:D189)</f>
        <v>-50000</v>
      </c>
      <c r="E190" s="129">
        <f>SUBTOTAL(9,E186:E189)</f>
        <v>0</v>
      </c>
      <c r="F190" s="130">
        <f>D190-E190</f>
        <v>-50000</v>
      </c>
      <c r="G190" s="131">
        <f>SUBTOTAL(9,G186:G189)</f>
        <v>0</v>
      </c>
      <c r="H190" s="128">
        <f>SUBTOTAL(9,H186:H189)</f>
        <v>50000</v>
      </c>
      <c r="I190" s="129">
        <f>SUBTOTAL(9,I186:I189)</f>
        <v>0</v>
      </c>
      <c r="J190" s="130">
        <f>H190-I190</f>
        <v>50000</v>
      </c>
      <c r="K190" s="131">
        <f>SUBTOTAL(9,K186:K189)</f>
        <v>0</v>
      </c>
      <c r="L190" s="128">
        <f>SUBTOTAL(9,L186:L189)</f>
        <v>0</v>
      </c>
      <c r="M190" s="129">
        <f>SUBTOTAL(9,M186:M189)</f>
        <v>0</v>
      </c>
      <c r="N190" s="130">
        <f>L190-M190</f>
        <v>0</v>
      </c>
      <c r="O190" s="131">
        <f>G190+K190</f>
        <v>0</v>
      </c>
      <c r="P190" s="128">
        <f>SUBTOTAL(9,P186:P189)</f>
        <v>0</v>
      </c>
      <c r="Q190" s="129">
        <f>SUBTOTAL(9,Q186:Q189)</f>
        <v>0</v>
      </c>
      <c r="R190" s="130">
        <f>P190-Q190</f>
        <v>0</v>
      </c>
      <c r="S190" s="132">
        <f>SUBTOTAL(9,S186:S189)</f>
        <v>0</v>
      </c>
      <c r="T190" s="97"/>
    </row>
    <row r="191" spans="2:20" ht="15" hidden="1" customHeight="1" outlineLevel="3" x14ac:dyDescent="0.2">
      <c r="B191" s="120" t="s">
        <v>362</v>
      </c>
      <c r="C191" t="s">
        <v>363</v>
      </c>
      <c r="D191" s="121">
        <v>-60000</v>
      </c>
      <c r="E191" s="122">
        <v>0</v>
      </c>
      <c r="F191" s="123">
        <f t="shared" si="10"/>
        <v>-60000</v>
      </c>
      <c r="G191" s="124">
        <v>0</v>
      </c>
      <c r="H191" s="121">
        <v>0</v>
      </c>
      <c r="I191" s="122">
        <v>0</v>
      </c>
      <c r="J191" s="123">
        <f t="shared" si="11"/>
        <v>0</v>
      </c>
      <c r="K191" s="124">
        <v>0</v>
      </c>
      <c r="L191" s="121">
        <v>-60000</v>
      </c>
      <c r="M191" s="122">
        <v>0</v>
      </c>
      <c r="N191" s="123">
        <f t="shared" si="12"/>
        <v>-60000</v>
      </c>
      <c r="O191" s="97">
        <f t="shared" si="13"/>
        <v>0</v>
      </c>
      <c r="P191" s="121">
        <v>0</v>
      </c>
      <c r="Q191" s="122">
        <v>0</v>
      </c>
      <c r="R191" s="123">
        <f t="shared" si="14"/>
        <v>0</v>
      </c>
      <c r="S191" s="125">
        <v>0</v>
      </c>
      <c r="T191" s="97"/>
    </row>
    <row r="192" spans="2:20" ht="15" hidden="1" customHeight="1" outlineLevel="3" x14ac:dyDescent="0.2">
      <c r="B192" s="120" t="s">
        <v>370</v>
      </c>
      <c r="C192" t="s">
        <v>371</v>
      </c>
      <c r="D192" s="121">
        <v>0</v>
      </c>
      <c r="E192" s="122">
        <v>0</v>
      </c>
      <c r="F192" s="123">
        <f t="shared" si="10"/>
        <v>0</v>
      </c>
      <c r="G192" s="124">
        <v>0</v>
      </c>
      <c r="H192" s="121">
        <v>40000</v>
      </c>
      <c r="I192" s="122">
        <v>0</v>
      </c>
      <c r="J192" s="123">
        <f t="shared" si="11"/>
        <v>40000</v>
      </c>
      <c r="K192" s="124">
        <v>0</v>
      </c>
      <c r="L192" s="121">
        <v>40000</v>
      </c>
      <c r="M192" s="122">
        <v>0</v>
      </c>
      <c r="N192" s="123">
        <f t="shared" si="12"/>
        <v>40000</v>
      </c>
      <c r="O192" s="97">
        <f t="shared" si="13"/>
        <v>0</v>
      </c>
      <c r="P192" s="121">
        <v>0</v>
      </c>
      <c r="Q192" s="122">
        <v>0</v>
      </c>
      <c r="R192" s="123">
        <f t="shared" si="14"/>
        <v>0</v>
      </c>
      <c r="S192" s="125">
        <v>0</v>
      </c>
      <c r="T192" s="97"/>
    </row>
    <row r="193" spans="2:20" ht="15" hidden="1" customHeight="1" outlineLevel="3" x14ac:dyDescent="0.2">
      <c r="B193" s="120" t="s">
        <v>364</v>
      </c>
      <c r="C193" t="s">
        <v>365</v>
      </c>
      <c r="D193" s="121">
        <v>0</v>
      </c>
      <c r="E193" s="122">
        <v>0</v>
      </c>
      <c r="F193" s="123">
        <f t="shared" si="10"/>
        <v>0</v>
      </c>
      <c r="G193" s="124">
        <v>0</v>
      </c>
      <c r="H193" s="121">
        <v>20000</v>
      </c>
      <c r="I193" s="122">
        <v>0</v>
      </c>
      <c r="J193" s="123">
        <f t="shared" si="11"/>
        <v>20000</v>
      </c>
      <c r="K193" s="124">
        <v>0</v>
      </c>
      <c r="L193" s="121">
        <v>20000</v>
      </c>
      <c r="M193" s="122">
        <v>0</v>
      </c>
      <c r="N193" s="123">
        <f t="shared" si="12"/>
        <v>20000</v>
      </c>
      <c r="O193" s="97">
        <f t="shared" si="13"/>
        <v>0</v>
      </c>
      <c r="P193" s="121">
        <v>0</v>
      </c>
      <c r="Q193" s="122">
        <v>0</v>
      </c>
      <c r="R193" s="123">
        <f t="shared" si="14"/>
        <v>0</v>
      </c>
      <c r="S193" s="125">
        <v>0</v>
      </c>
      <c r="T193" s="97"/>
    </row>
    <row r="194" spans="2:20" ht="15" customHeight="1" outlineLevel="2" collapsed="1" x14ac:dyDescent="0.2">
      <c r="B194" s="126" t="s">
        <v>430</v>
      </c>
      <c r="C194" s="127" t="s">
        <v>431</v>
      </c>
      <c r="D194" s="128">
        <f>SUBTOTAL(9,D191:D193)</f>
        <v>-60000</v>
      </c>
      <c r="E194" s="129">
        <f>SUBTOTAL(9,E191:E193)</f>
        <v>0</v>
      </c>
      <c r="F194" s="130">
        <f>D194-E194</f>
        <v>-60000</v>
      </c>
      <c r="G194" s="131">
        <f>SUBTOTAL(9,G191:G193)</f>
        <v>0</v>
      </c>
      <c r="H194" s="128">
        <f>SUBTOTAL(9,H191:H193)</f>
        <v>60000</v>
      </c>
      <c r="I194" s="129">
        <f>SUBTOTAL(9,I191:I193)</f>
        <v>0</v>
      </c>
      <c r="J194" s="130">
        <f>H194-I194</f>
        <v>60000</v>
      </c>
      <c r="K194" s="131">
        <f>SUBTOTAL(9,K191:K193)</f>
        <v>0</v>
      </c>
      <c r="L194" s="128">
        <f>SUBTOTAL(9,L191:L193)</f>
        <v>0</v>
      </c>
      <c r="M194" s="129">
        <f>SUBTOTAL(9,M191:M193)</f>
        <v>0</v>
      </c>
      <c r="N194" s="130">
        <f>L194-M194</f>
        <v>0</v>
      </c>
      <c r="O194" s="131">
        <f>G194+K194</f>
        <v>0</v>
      </c>
      <c r="P194" s="128">
        <f>SUBTOTAL(9,P191:P193)</f>
        <v>0</v>
      </c>
      <c r="Q194" s="129">
        <f>SUBTOTAL(9,Q191:Q193)</f>
        <v>0</v>
      </c>
      <c r="R194" s="130">
        <f>P194-Q194</f>
        <v>0</v>
      </c>
      <c r="S194" s="132">
        <f>SUBTOTAL(9,S191:S193)</f>
        <v>0</v>
      </c>
      <c r="T194" s="97"/>
    </row>
    <row r="195" spans="2:20" ht="15" customHeight="1" outlineLevel="1" x14ac:dyDescent="0.2">
      <c r="B195" s="133" t="s">
        <v>286</v>
      </c>
      <c r="C195" s="134"/>
      <c r="D195" s="135">
        <f>SUBTOTAL(9,D166:D194)</f>
        <v>-394583.75</v>
      </c>
      <c r="E195" s="136">
        <f>SUBTOTAL(9,E166:E194)</f>
        <v>-185100</v>
      </c>
      <c r="F195" s="137">
        <f>D195-E195</f>
        <v>-209483.75</v>
      </c>
      <c r="G195" s="138">
        <f>SUBTOTAL(9,G166:G194)</f>
        <v>-185100</v>
      </c>
      <c r="H195" s="135">
        <f>SUBTOTAL(9,H166:H194)</f>
        <v>765905.06</v>
      </c>
      <c r="I195" s="136">
        <f>SUBTOTAL(9,I166:I194)</f>
        <v>665100</v>
      </c>
      <c r="J195" s="137">
        <f>H195-I195</f>
        <v>100805.06000000006</v>
      </c>
      <c r="K195" s="138">
        <f>SUBTOTAL(9,K166:K194)</f>
        <v>665100</v>
      </c>
      <c r="L195" s="135">
        <f>SUBTOTAL(9,L166:L194)</f>
        <v>371321.31000000006</v>
      </c>
      <c r="M195" s="136">
        <f>SUBTOTAL(9,M166:M194)</f>
        <v>480000</v>
      </c>
      <c r="N195" s="137">
        <f>L195-M195</f>
        <v>-108678.68999999994</v>
      </c>
      <c r="O195" s="138">
        <f>G195+K195</f>
        <v>480000</v>
      </c>
      <c r="P195" s="135">
        <f>SUBTOTAL(9,P166:P194)</f>
        <v>0</v>
      </c>
      <c r="Q195" s="136">
        <f>SUBTOTAL(9,Q166:Q194)</f>
        <v>0</v>
      </c>
      <c r="R195" s="137">
        <f>P195-Q195</f>
        <v>0</v>
      </c>
      <c r="S195" s="139">
        <f>SUBTOTAL(9,S166:S194)</f>
        <v>0</v>
      </c>
      <c r="T195" s="97"/>
    </row>
    <row r="196" spans="2:20" ht="15" hidden="1" customHeight="1" outlineLevel="3" x14ac:dyDescent="0.2">
      <c r="B196" s="120" t="s">
        <v>432</v>
      </c>
      <c r="C196" t="s">
        <v>433</v>
      </c>
      <c r="D196" s="121">
        <v>-533333</v>
      </c>
      <c r="E196" s="122">
        <v>0</v>
      </c>
      <c r="F196" s="123">
        <f t="shared" si="10"/>
        <v>-533333</v>
      </c>
      <c r="G196" s="124">
        <v>0</v>
      </c>
      <c r="H196" s="121">
        <v>0</v>
      </c>
      <c r="I196" s="122">
        <v>0</v>
      </c>
      <c r="J196" s="123">
        <f t="shared" si="11"/>
        <v>0</v>
      </c>
      <c r="K196" s="124">
        <v>0</v>
      </c>
      <c r="L196" s="121">
        <v>-533333</v>
      </c>
      <c r="M196" s="122">
        <v>0</v>
      </c>
      <c r="N196" s="123">
        <f t="shared" si="12"/>
        <v>-533333</v>
      </c>
      <c r="O196" s="97">
        <f t="shared" si="13"/>
        <v>0</v>
      </c>
      <c r="P196" s="121">
        <v>0</v>
      </c>
      <c r="Q196" s="122">
        <v>0</v>
      </c>
      <c r="R196" s="123">
        <f t="shared" si="14"/>
        <v>0</v>
      </c>
      <c r="S196" s="125">
        <v>0</v>
      </c>
      <c r="T196" s="97"/>
    </row>
    <row r="197" spans="2:20" ht="15" hidden="1" customHeight="1" outlineLevel="3" x14ac:dyDescent="0.2">
      <c r="B197" s="120" t="s">
        <v>299</v>
      </c>
      <c r="C197" t="s">
        <v>300</v>
      </c>
      <c r="D197" s="121">
        <v>-203209</v>
      </c>
      <c r="E197" s="122">
        <v>-185100</v>
      </c>
      <c r="F197" s="123">
        <f t="shared" si="10"/>
        <v>-18109</v>
      </c>
      <c r="G197" s="124">
        <v>-185100</v>
      </c>
      <c r="H197" s="121">
        <v>0</v>
      </c>
      <c r="I197" s="122">
        <v>0</v>
      </c>
      <c r="J197" s="123">
        <f t="shared" si="11"/>
        <v>0</v>
      </c>
      <c r="K197" s="124">
        <v>0</v>
      </c>
      <c r="L197" s="121">
        <v>-203209</v>
      </c>
      <c r="M197" s="122">
        <v>-185100</v>
      </c>
      <c r="N197" s="123">
        <f t="shared" si="12"/>
        <v>-18109</v>
      </c>
      <c r="O197" s="97">
        <f t="shared" si="13"/>
        <v>-185100</v>
      </c>
      <c r="P197" s="121">
        <v>0</v>
      </c>
      <c r="Q197" s="122">
        <v>0</v>
      </c>
      <c r="R197" s="123">
        <f t="shared" si="14"/>
        <v>0</v>
      </c>
      <c r="S197" s="125">
        <v>0</v>
      </c>
      <c r="T197" s="97"/>
    </row>
    <row r="198" spans="2:20" ht="15" hidden="1" customHeight="1" outlineLevel="3" x14ac:dyDescent="0.2">
      <c r="B198" s="120" t="s">
        <v>301</v>
      </c>
      <c r="C198" t="s">
        <v>302</v>
      </c>
      <c r="D198" s="121">
        <v>0</v>
      </c>
      <c r="E198" s="122">
        <v>0</v>
      </c>
      <c r="F198" s="123">
        <f t="shared" si="10"/>
        <v>0</v>
      </c>
      <c r="G198" s="124">
        <v>0</v>
      </c>
      <c r="H198" s="121">
        <v>686042.53</v>
      </c>
      <c r="I198" s="122">
        <v>596600</v>
      </c>
      <c r="J198" s="123">
        <f t="shared" si="11"/>
        <v>89442.530000000028</v>
      </c>
      <c r="K198" s="124">
        <v>596600</v>
      </c>
      <c r="L198" s="121">
        <v>686042.53</v>
      </c>
      <c r="M198" s="122">
        <v>596600</v>
      </c>
      <c r="N198" s="123">
        <f t="shared" si="12"/>
        <v>89442.530000000028</v>
      </c>
      <c r="O198" s="97">
        <f t="shared" si="13"/>
        <v>596600</v>
      </c>
      <c r="P198" s="121">
        <v>0</v>
      </c>
      <c r="Q198" s="122">
        <v>0</v>
      </c>
      <c r="R198" s="123">
        <f t="shared" si="14"/>
        <v>0</v>
      </c>
      <c r="S198" s="125">
        <v>0</v>
      </c>
      <c r="T198" s="97"/>
    </row>
    <row r="199" spans="2:20" ht="15" hidden="1" customHeight="1" outlineLevel="3" x14ac:dyDescent="0.2">
      <c r="B199" s="120" t="s">
        <v>303</v>
      </c>
      <c r="C199" t="s">
        <v>304</v>
      </c>
      <c r="D199" s="121">
        <v>0</v>
      </c>
      <c r="E199" s="122">
        <v>0</v>
      </c>
      <c r="F199" s="123">
        <f t="shared" si="10"/>
        <v>0</v>
      </c>
      <c r="G199" s="124">
        <v>0</v>
      </c>
      <c r="H199" s="121">
        <v>2331</v>
      </c>
      <c r="I199" s="122">
        <v>0</v>
      </c>
      <c r="J199" s="123">
        <f t="shared" si="11"/>
        <v>2331</v>
      </c>
      <c r="K199" s="124">
        <v>0</v>
      </c>
      <c r="L199" s="121">
        <v>2331</v>
      </c>
      <c r="M199" s="122">
        <v>0</v>
      </c>
      <c r="N199" s="123">
        <f t="shared" si="12"/>
        <v>2331</v>
      </c>
      <c r="O199" s="97">
        <f t="shared" si="13"/>
        <v>0</v>
      </c>
      <c r="P199" s="121">
        <v>0</v>
      </c>
      <c r="Q199" s="122">
        <v>0</v>
      </c>
      <c r="R199" s="123">
        <f t="shared" si="14"/>
        <v>0</v>
      </c>
      <c r="S199" s="125">
        <v>0</v>
      </c>
      <c r="T199" s="97"/>
    </row>
    <row r="200" spans="2:20" ht="15" hidden="1" customHeight="1" outlineLevel="3" x14ac:dyDescent="0.2">
      <c r="B200" s="120" t="s">
        <v>305</v>
      </c>
      <c r="C200" t="s">
        <v>306</v>
      </c>
      <c r="D200" s="121">
        <v>0</v>
      </c>
      <c r="E200" s="122">
        <v>0</v>
      </c>
      <c r="F200" s="123">
        <f t="shared" ref="F200:F263" si="15">D200-E200</f>
        <v>0</v>
      </c>
      <c r="G200" s="124">
        <v>0</v>
      </c>
      <c r="H200" s="121">
        <v>6000</v>
      </c>
      <c r="I200" s="122">
        <v>0</v>
      </c>
      <c r="J200" s="123">
        <f t="shared" ref="J200:J263" si="16">H200-I200</f>
        <v>6000</v>
      </c>
      <c r="K200" s="124">
        <v>0</v>
      </c>
      <c r="L200" s="121">
        <v>6000</v>
      </c>
      <c r="M200" s="122">
        <v>0</v>
      </c>
      <c r="N200" s="123">
        <f t="shared" ref="N200:N263" si="17">L200-M200</f>
        <v>6000</v>
      </c>
      <c r="O200" s="97">
        <f t="shared" ref="O200:O263" si="18">G200+K200</f>
        <v>0</v>
      </c>
      <c r="P200" s="121">
        <v>0</v>
      </c>
      <c r="Q200" s="122">
        <v>0</v>
      </c>
      <c r="R200" s="123">
        <f t="shared" ref="R200:R263" si="19">P200-Q200</f>
        <v>0</v>
      </c>
      <c r="S200" s="125">
        <v>0</v>
      </c>
      <c r="T200" s="97"/>
    </row>
    <row r="201" spans="2:20" ht="15" hidden="1" customHeight="1" outlineLevel="3" x14ac:dyDescent="0.2">
      <c r="B201" s="120" t="s">
        <v>307</v>
      </c>
      <c r="C201" t="s">
        <v>308</v>
      </c>
      <c r="D201" s="121">
        <v>0</v>
      </c>
      <c r="E201" s="122">
        <v>0</v>
      </c>
      <c r="F201" s="123">
        <f t="shared" si="15"/>
        <v>0</v>
      </c>
      <c r="G201" s="124">
        <v>0</v>
      </c>
      <c r="H201" s="121">
        <v>76083</v>
      </c>
      <c r="I201" s="122">
        <v>44600</v>
      </c>
      <c r="J201" s="123">
        <f t="shared" si="16"/>
        <v>31483</v>
      </c>
      <c r="K201" s="124">
        <v>44600</v>
      </c>
      <c r="L201" s="121">
        <v>76083</v>
      </c>
      <c r="M201" s="122">
        <v>44600</v>
      </c>
      <c r="N201" s="123">
        <f t="shared" si="17"/>
        <v>31483</v>
      </c>
      <c r="O201" s="97">
        <f t="shared" si="18"/>
        <v>44600</v>
      </c>
      <c r="P201" s="121">
        <v>0</v>
      </c>
      <c r="Q201" s="122">
        <v>0</v>
      </c>
      <c r="R201" s="123">
        <f t="shared" si="19"/>
        <v>0</v>
      </c>
      <c r="S201" s="125">
        <v>0</v>
      </c>
      <c r="T201" s="97"/>
    </row>
    <row r="202" spans="2:20" ht="15" hidden="1" customHeight="1" outlineLevel="3" x14ac:dyDescent="0.2">
      <c r="B202" s="120" t="s">
        <v>315</v>
      </c>
      <c r="C202" t="s">
        <v>300</v>
      </c>
      <c r="D202" s="121">
        <v>0</v>
      </c>
      <c r="E202" s="122">
        <v>0</v>
      </c>
      <c r="F202" s="123">
        <f t="shared" si="15"/>
        <v>0</v>
      </c>
      <c r="G202" s="124">
        <v>0</v>
      </c>
      <c r="H202" s="121">
        <v>203209</v>
      </c>
      <c r="I202" s="122">
        <v>185100</v>
      </c>
      <c r="J202" s="123">
        <f t="shared" si="16"/>
        <v>18109</v>
      </c>
      <c r="K202" s="124">
        <v>185100</v>
      </c>
      <c r="L202" s="121">
        <v>203209</v>
      </c>
      <c r="M202" s="122">
        <v>185100</v>
      </c>
      <c r="N202" s="123">
        <f t="shared" si="17"/>
        <v>18109</v>
      </c>
      <c r="O202" s="97">
        <f t="shared" si="18"/>
        <v>185100</v>
      </c>
      <c r="P202" s="121">
        <v>0</v>
      </c>
      <c r="Q202" s="122">
        <v>0</v>
      </c>
      <c r="R202" s="123">
        <f t="shared" si="19"/>
        <v>0</v>
      </c>
      <c r="S202" s="125">
        <v>0</v>
      </c>
      <c r="T202" s="97"/>
    </row>
    <row r="203" spans="2:20" ht="15" hidden="1" customHeight="1" outlineLevel="3" x14ac:dyDescent="0.2">
      <c r="B203" s="120" t="s">
        <v>434</v>
      </c>
      <c r="C203" t="s">
        <v>435</v>
      </c>
      <c r="D203" s="121">
        <v>0</v>
      </c>
      <c r="E203" s="122">
        <v>0</v>
      </c>
      <c r="F203" s="123">
        <f t="shared" si="15"/>
        <v>0</v>
      </c>
      <c r="G203" s="124">
        <v>0</v>
      </c>
      <c r="H203" s="121">
        <v>162</v>
      </c>
      <c r="I203" s="122">
        <v>0</v>
      </c>
      <c r="J203" s="123">
        <f t="shared" si="16"/>
        <v>162</v>
      </c>
      <c r="K203" s="124">
        <v>0</v>
      </c>
      <c r="L203" s="121">
        <v>162</v>
      </c>
      <c r="M203" s="122">
        <v>0</v>
      </c>
      <c r="N203" s="123">
        <f t="shared" si="17"/>
        <v>162</v>
      </c>
      <c r="O203" s="97">
        <f t="shared" si="18"/>
        <v>0</v>
      </c>
      <c r="P203" s="121">
        <v>0</v>
      </c>
      <c r="Q203" s="122">
        <v>0</v>
      </c>
      <c r="R203" s="123">
        <f t="shared" si="19"/>
        <v>0</v>
      </c>
      <c r="S203" s="125">
        <v>0</v>
      </c>
      <c r="T203" s="97"/>
    </row>
    <row r="204" spans="2:20" ht="15" hidden="1" customHeight="1" outlineLevel="3" x14ac:dyDescent="0.2">
      <c r="B204" s="120" t="s">
        <v>320</v>
      </c>
      <c r="C204" t="s">
        <v>321</v>
      </c>
      <c r="D204" s="121">
        <v>0</v>
      </c>
      <c r="E204" s="122">
        <v>0</v>
      </c>
      <c r="F204" s="123">
        <f t="shared" si="15"/>
        <v>0</v>
      </c>
      <c r="G204" s="124">
        <v>0</v>
      </c>
      <c r="H204" s="121">
        <v>0</v>
      </c>
      <c r="I204" s="122">
        <v>4000</v>
      </c>
      <c r="J204" s="123">
        <f t="shared" si="16"/>
        <v>-4000</v>
      </c>
      <c r="K204" s="124">
        <v>4000</v>
      </c>
      <c r="L204" s="121">
        <v>0</v>
      </c>
      <c r="M204" s="122">
        <v>4000</v>
      </c>
      <c r="N204" s="123">
        <f t="shared" si="17"/>
        <v>-4000</v>
      </c>
      <c r="O204" s="97">
        <f t="shared" si="18"/>
        <v>4000</v>
      </c>
      <c r="P204" s="121">
        <v>0</v>
      </c>
      <c r="Q204" s="122">
        <v>0</v>
      </c>
      <c r="R204" s="123">
        <f t="shared" si="19"/>
        <v>0</v>
      </c>
      <c r="S204" s="125">
        <v>0</v>
      </c>
      <c r="T204" s="97"/>
    </row>
    <row r="205" spans="2:20" ht="15" hidden="1" customHeight="1" outlineLevel="3" x14ac:dyDescent="0.2">
      <c r="B205" s="120" t="s">
        <v>326</v>
      </c>
      <c r="C205" t="s">
        <v>327</v>
      </c>
      <c r="D205" s="121">
        <v>0</v>
      </c>
      <c r="E205" s="122">
        <v>0</v>
      </c>
      <c r="F205" s="123">
        <f t="shared" si="15"/>
        <v>0</v>
      </c>
      <c r="G205" s="124">
        <v>0</v>
      </c>
      <c r="H205" s="121">
        <v>185</v>
      </c>
      <c r="I205" s="122">
        <v>0</v>
      </c>
      <c r="J205" s="123">
        <f t="shared" si="16"/>
        <v>185</v>
      </c>
      <c r="K205" s="124">
        <v>0</v>
      </c>
      <c r="L205" s="121">
        <v>185</v>
      </c>
      <c r="M205" s="122">
        <v>0</v>
      </c>
      <c r="N205" s="123">
        <f t="shared" si="17"/>
        <v>185</v>
      </c>
      <c r="O205" s="97">
        <f t="shared" si="18"/>
        <v>0</v>
      </c>
      <c r="P205" s="121">
        <v>0</v>
      </c>
      <c r="Q205" s="122">
        <v>0</v>
      </c>
      <c r="R205" s="123">
        <f t="shared" si="19"/>
        <v>0</v>
      </c>
      <c r="S205" s="125">
        <v>0</v>
      </c>
      <c r="T205" s="97"/>
    </row>
    <row r="206" spans="2:20" ht="15" hidden="1" customHeight="1" outlineLevel="3" x14ac:dyDescent="0.2">
      <c r="B206" s="120" t="s">
        <v>328</v>
      </c>
      <c r="C206" t="s">
        <v>329</v>
      </c>
      <c r="D206" s="121">
        <v>0</v>
      </c>
      <c r="E206" s="122">
        <v>0</v>
      </c>
      <c r="F206" s="123">
        <f t="shared" si="15"/>
        <v>0</v>
      </c>
      <c r="G206" s="124">
        <v>0</v>
      </c>
      <c r="H206" s="121">
        <v>1612.11</v>
      </c>
      <c r="I206" s="122">
        <v>0</v>
      </c>
      <c r="J206" s="123">
        <f t="shared" si="16"/>
        <v>1612.11</v>
      </c>
      <c r="K206" s="124">
        <v>0</v>
      </c>
      <c r="L206" s="121">
        <v>1612.11</v>
      </c>
      <c r="M206" s="122">
        <v>0</v>
      </c>
      <c r="N206" s="123">
        <f t="shared" si="17"/>
        <v>1612.11</v>
      </c>
      <c r="O206" s="97">
        <f t="shared" si="18"/>
        <v>0</v>
      </c>
      <c r="P206" s="121">
        <v>0</v>
      </c>
      <c r="Q206" s="122">
        <v>0</v>
      </c>
      <c r="R206" s="123">
        <f t="shared" si="19"/>
        <v>0</v>
      </c>
      <c r="S206" s="125">
        <v>0</v>
      </c>
      <c r="T206" s="97"/>
    </row>
    <row r="207" spans="2:20" ht="15" hidden="1" customHeight="1" outlineLevel="3" x14ac:dyDescent="0.2">
      <c r="B207" s="120" t="s">
        <v>332</v>
      </c>
      <c r="C207" t="s">
        <v>333</v>
      </c>
      <c r="D207" s="121">
        <v>0</v>
      </c>
      <c r="E207" s="122">
        <v>0</v>
      </c>
      <c r="F207" s="123">
        <f t="shared" si="15"/>
        <v>0</v>
      </c>
      <c r="G207" s="124">
        <v>0</v>
      </c>
      <c r="H207" s="121">
        <v>0</v>
      </c>
      <c r="I207" s="122">
        <v>150000</v>
      </c>
      <c r="J207" s="123">
        <f t="shared" si="16"/>
        <v>-150000</v>
      </c>
      <c r="K207" s="124">
        <v>150000</v>
      </c>
      <c r="L207" s="121">
        <v>0</v>
      </c>
      <c r="M207" s="122">
        <v>150000</v>
      </c>
      <c r="N207" s="123">
        <f t="shared" si="17"/>
        <v>-150000</v>
      </c>
      <c r="O207" s="97">
        <f t="shared" si="18"/>
        <v>150000</v>
      </c>
      <c r="P207" s="121">
        <v>0</v>
      </c>
      <c r="Q207" s="122">
        <v>0</v>
      </c>
      <c r="R207" s="123">
        <f t="shared" si="19"/>
        <v>0</v>
      </c>
      <c r="S207" s="125">
        <v>0</v>
      </c>
      <c r="T207" s="97"/>
    </row>
    <row r="208" spans="2:20" ht="15" hidden="1" customHeight="1" outlineLevel="3" x14ac:dyDescent="0.2">
      <c r="B208" s="120" t="s">
        <v>334</v>
      </c>
      <c r="C208" t="s">
        <v>335</v>
      </c>
      <c r="D208" s="121">
        <v>0</v>
      </c>
      <c r="E208" s="122">
        <v>0</v>
      </c>
      <c r="F208" s="123">
        <f t="shared" si="15"/>
        <v>0</v>
      </c>
      <c r="G208" s="124">
        <v>0</v>
      </c>
      <c r="H208" s="121">
        <v>2686</v>
      </c>
      <c r="I208" s="122">
        <v>5000</v>
      </c>
      <c r="J208" s="123">
        <f t="shared" si="16"/>
        <v>-2314</v>
      </c>
      <c r="K208" s="124">
        <v>5000</v>
      </c>
      <c r="L208" s="121">
        <v>2686</v>
      </c>
      <c r="M208" s="122">
        <v>5000</v>
      </c>
      <c r="N208" s="123">
        <f t="shared" si="17"/>
        <v>-2314</v>
      </c>
      <c r="O208" s="97">
        <f t="shared" si="18"/>
        <v>5000</v>
      </c>
      <c r="P208" s="121">
        <v>0</v>
      </c>
      <c r="Q208" s="122">
        <v>0</v>
      </c>
      <c r="R208" s="123">
        <f t="shared" si="19"/>
        <v>0</v>
      </c>
      <c r="S208" s="125">
        <v>0</v>
      </c>
      <c r="T208" s="97"/>
    </row>
    <row r="209" spans="2:20" ht="15" hidden="1" customHeight="1" outlineLevel="3" x14ac:dyDescent="0.2">
      <c r="B209" s="120" t="s">
        <v>336</v>
      </c>
      <c r="C209" t="s">
        <v>337</v>
      </c>
      <c r="D209" s="121">
        <v>0</v>
      </c>
      <c r="E209" s="122">
        <v>0</v>
      </c>
      <c r="F209" s="123">
        <f t="shared" si="15"/>
        <v>0</v>
      </c>
      <c r="G209" s="124">
        <v>0</v>
      </c>
      <c r="H209" s="121">
        <v>25112.37</v>
      </c>
      <c r="I209" s="122">
        <v>25000</v>
      </c>
      <c r="J209" s="123">
        <f t="shared" si="16"/>
        <v>112.36999999999898</v>
      </c>
      <c r="K209" s="124">
        <v>25000</v>
      </c>
      <c r="L209" s="121">
        <v>25112.37</v>
      </c>
      <c r="M209" s="122">
        <v>25000</v>
      </c>
      <c r="N209" s="123">
        <f t="shared" si="17"/>
        <v>112.36999999999898</v>
      </c>
      <c r="O209" s="97">
        <f t="shared" si="18"/>
        <v>25000</v>
      </c>
      <c r="P209" s="121">
        <v>0</v>
      </c>
      <c r="Q209" s="122">
        <v>0</v>
      </c>
      <c r="R209" s="123">
        <f t="shared" si="19"/>
        <v>0</v>
      </c>
      <c r="S209" s="125">
        <v>0</v>
      </c>
      <c r="T209" s="97"/>
    </row>
    <row r="210" spans="2:20" ht="15" hidden="1" customHeight="1" outlineLevel="3" x14ac:dyDescent="0.2">
      <c r="B210" s="120" t="s">
        <v>356</v>
      </c>
      <c r="C210" t="s">
        <v>357</v>
      </c>
      <c r="D210" s="121">
        <v>0</v>
      </c>
      <c r="E210" s="122">
        <v>0</v>
      </c>
      <c r="F210" s="123">
        <f t="shared" si="15"/>
        <v>0</v>
      </c>
      <c r="G210" s="124">
        <v>0</v>
      </c>
      <c r="H210" s="121">
        <v>0</v>
      </c>
      <c r="I210" s="122">
        <v>15000</v>
      </c>
      <c r="J210" s="123">
        <f t="shared" si="16"/>
        <v>-15000</v>
      </c>
      <c r="K210" s="124">
        <v>15000</v>
      </c>
      <c r="L210" s="121">
        <v>0</v>
      </c>
      <c r="M210" s="122">
        <v>15000</v>
      </c>
      <c r="N210" s="123">
        <f t="shared" si="17"/>
        <v>-15000</v>
      </c>
      <c r="O210" s="97">
        <f t="shared" si="18"/>
        <v>15000</v>
      </c>
      <c r="P210" s="121">
        <v>0</v>
      </c>
      <c r="Q210" s="122">
        <v>0</v>
      </c>
      <c r="R210" s="123">
        <f t="shared" si="19"/>
        <v>0</v>
      </c>
      <c r="S210" s="125">
        <v>0</v>
      </c>
      <c r="T210" s="97"/>
    </row>
    <row r="211" spans="2:20" ht="15" hidden="1" customHeight="1" outlineLevel="3" x14ac:dyDescent="0.2">
      <c r="B211" s="120" t="s">
        <v>340</v>
      </c>
      <c r="C211" t="s">
        <v>341</v>
      </c>
      <c r="D211" s="121">
        <v>0</v>
      </c>
      <c r="E211" s="122">
        <v>0</v>
      </c>
      <c r="F211" s="123">
        <f t="shared" si="15"/>
        <v>0</v>
      </c>
      <c r="G211" s="124">
        <v>0</v>
      </c>
      <c r="H211" s="121">
        <v>389</v>
      </c>
      <c r="I211" s="122">
        <v>0</v>
      </c>
      <c r="J211" s="123">
        <f t="shared" si="16"/>
        <v>389</v>
      </c>
      <c r="K211" s="124">
        <v>0</v>
      </c>
      <c r="L211" s="121">
        <v>389</v>
      </c>
      <c r="M211" s="122">
        <v>0</v>
      </c>
      <c r="N211" s="123">
        <f t="shared" si="17"/>
        <v>389</v>
      </c>
      <c r="O211" s="97">
        <f t="shared" si="18"/>
        <v>0</v>
      </c>
      <c r="P211" s="121">
        <v>0</v>
      </c>
      <c r="Q211" s="122">
        <v>0</v>
      </c>
      <c r="R211" s="123">
        <f t="shared" si="19"/>
        <v>0</v>
      </c>
      <c r="S211" s="125">
        <v>0</v>
      </c>
      <c r="T211" s="97"/>
    </row>
    <row r="212" spans="2:20" ht="15" hidden="1" customHeight="1" outlineLevel="3" x14ac:dyDescent="0.2">
      <c r="B212" s="120" t="s">
        <v>358</v>
      </c>
      <c r="C212" t="s">
        <v>359</v>
      </c>
      <c r="D212" s="121">
        <v>0</v>
      </c>
      <c r="E212" s="122">
        <v>0</v>
      </c>
      <c r="F212" s="123">
        <f t="shared" si="15"/>
        <v>0</v>
      </c>
      <c r="G212" s="124">
        <v>0</v>
      </c>
      <c r="H212" s="121">
        <v>250</v>
      </c>
      <c r="I212" s="122">
        <v>0</v>
      </c>
      <c r="J212" s="123">
        <f t="shared" si="16"/>
        <v>250</v>
      </c>
      <c r="K212" s="124">
        <v>0</v>
      </c>
      <c r="L212" s="121">
        <v>250</v>
      </c>
      <c r="M212" s="122">
        <v>0</v>
      </c>
      <c r="N212" s="123">
        <f t="shared" si="17"/>
        <v>250</v>
      </c>
      <c r="O212" s="97">
        <f t="shared" si="18"/>
        <v>0</v>
      </c>
      <c r="P212" s="121">
        <v>0</v>
      </c>
      <c r="Q212" s="122">
        <v>0</v>
      </c>
      <c r="R212" s="123">
        <f t="shared" si="19"/>
        <v>0</v>
      </c>
      <c r="S212" s="125">
        <v>0</v>
      </c>
      <c r="T212" s="97"/>
    </row>
    <row r="213" spans="2:20" ht="15" customHeight="1" outlineLevel="2" collapsed="1" x14ac:dyDescent="0.2">
      <c r="B213" s="126" t="s">
        <v>436</v>
      </c>
      <c r="C213" s="127" t="s">
        <v>437</v>
      </c>
      <c r="D213" s="128">
        <f>SUBTOTAL(9,D196:D212)</f>
        <v>-736542</v>
      </c>
      <c r="E213" s="129">
        <f>SUBTOTAL(9,E196:E212)</f>
        <v>-185100</v>
      </c>
      <c r="F213" s="130">
        <f>D213-E213</f>
        <v>-551442</v>
      </c>
      <c r="G213" s="131">
        <f>SUBTOTAL(9,G196:G212)</f>
        <v>-185100</v>
      </c>
      <c r="H213" s="128">
        <f>SUBTOTAL(9,H196:H212)</f>
        <v>1004062.01</v>
      </c>
      <c r="I213" s="129">
        <f>SUBTOTAL(9,I196:I212)</f>
        <v>1025300</v>
      </c>
      <c r="J213" s="130">
        <f>H213-I213</f>
        <v>-21237.989999999991</v>
      </c>
      <c r="K213" s="131">
        <f>SUBTOTAL(9,K196:K212)</f>
        <v>1025300</v>
      </c>
      <c r="L213" s="128">
        <f>SUBTOTAL(9,L196:L212)</f>
        <v>267520.01</v>
      </c>
      <c r="M213" s="129">
        <f>SUBTOTAL(9,M196:M212)</f>
        <v>840200</v>
      </c>
      <c r="N213" s="130">
        <f>L213-M213</f>
        <v>-572679.99</v>
      </c>
      <c r="O213" s="131">
        <f>G213+K213</f>
        <v>840200</v>
      </c>
      <c r="P213" s="128">
        <f>SUBTOTAL(9,P196:P212)</f>
        <v>0</v>
      </c>
      <c r="Q213" s="129">
        <f>SUBTOTAL(9,Q196:Q212)</f>
        <v>0</v>
      </c>
      <c r="R213" s="130">
        <f>P213-Q213</f>
        <v>0</v>
      </c>
      <c r="S213" s="132">
        <f>SUBTOTAL(9,S196:S212)</f>
        <v>0</v>
      </c>
      <c r="T213" s="97"/>
    </row>
    <row r="214" spans="2:20" ht="15" hidden="1" customHeight="1" outlineLevel="3" x14ac:dyDescent="0.2">
      <c r="B214" s="120" t="s">
        <v>299</v>
      </c>
      <c r="C214" t="s">
        <v>300</v>
      </c>
      <c r="D214" s="121">
        <v>-306797</v>
      </c>
      <c r="E214" s="122">
        <v>-476100</v>
      </c>
      <c r="F214" s="123">
        <f t="shared" si="15"/>
        <v>169303</v>
      </c>
      <c r="G214" s="124">
        <v>-476100</v>
      </c>
      <c r="H214" s="121">
        <v>0</v>
      </c>
      <c r="I214" s="122">
        <v>0</v>
      </c>
      <c r="J214" s="123">
        <f t="shared" si="16"/>
        <v>0</v>
      </c>
      <c r="K214" s="124">
        <v>0</v>
      </c>
      <c r="L214" s="121">
        <v>-306797</v>
      </c>
      <c r="M214" s="122">
        <v>-476100</v>
      </c>
      <c r="N214" s="123">
        <f t="shared" si="17"/>
        <v>169303</v>
      </c>
      <c r="O214" s="97">
        <f t="shared" si="18"/>
        <v>-476100</v>
      </c>
      <c r="P214" s="121">
        <v>0</v>
      </c>
      <c r="Q214" s="122">
        <v>0</v>
      </c>
      <c r="R214" s="123">
        <f t="shared" si="19"/>
        <v>0</v>
      </c>
      <c r="S214" s="125">
        <v>0</v>
      </c>
      <c r="T214" s="97"/>
    </row>
    <row r="215" spans="2:20" ht="15" hidden="1" customHeight="1" outlineLevel="3" x14ac:dyDescent="0.2">
      <c r="B215" s="120" t="s">
        <v>438</v>
      </c>
      <c r="C215" t="s">
        <v>28</v>
      </c>
      <c r="D215" s="121">
        <v>-130000</v>
      </c>
      <c r="E215" s="122">
        <v>-130000</v>
      </c>
      <c r="F215" s="123">
        <f t="shared" si="15"/>
        <v>0</v>
      </c>
      <c r="G215" s="124">
        <v>-130000</v>
      </c>
      <c r="H215" s="121">
        <v>0</v>
      </c>
      <c r="I215" s="122">
        <v>0</v>
      </c>
      <c r="J215" s="123">
        <f t="shared" si="16"/>
        <v>0</v>
      </c>
      <c r="K215" s="124">
        <v>0</v>
      </c>
      <c r="L215" s="121">
        <v>-130000</v>
      </c>
      <c r="M215" s="122">
        <v>-130000</v>
      </c>
      <c r="N215" s="123">
        <f t="shared" si="17"/>
        <v>0</v>
      </c>
      <c r="O215" s="97">
        <f t="shared" si="18"/>
        <v>-130000</v>
      </c>
      <c r="P215" s="121">
        <v>0</v>
      </c>
      <c r="Q215" s="122">
        <v>0</v>
      </c>
      <c r="R215" s="123">
        <f t="shared" si="19"/>
        <v>0</v>
      </c>
      <c r="S215" s="125">
        <v>0</v>
      </c>
      <c r="T215" s="97"/>
    </row>
    <row r="216" spans="2:20" ht="15" hidden="1" customHeight="1" outlineLevel="3" x14ac:dyDescent="0.2">
      <c r="B216" s="120" t="s">
        <v>301</v>
      </c>
      <c r="C216" t="s">
        <v>302</v>
      </c>
      <c r="D216" s="121">
        <v>0</v>
      </c>
      <c r="E216" s="122">
        <v>0</v>
      </c>
      <c r="F216" s="123">
        <f t="shared" si="15"/>
        <v>0</v>
      </c>
      <c r="G216" s="124">
        <v>0</v>
      </c>
      <c r="H216" s="121">
        <v>1035752.3</v>
      </c>
      <c r="I216" s="122">
        <v>1147700</v>
      </c>
      <c r="J216" s="123">
        <f t="shared" si="16"/>
        <v>-111947.69999999995</v>
      </c>
      <c r="K216" s="124">
        <v>1147700</v>
      </c>
      <c r="L216" s="121">
        <v>1035752.3</v>
      </c>
      <c r="M216" s="122">
        <v>1147700</v>
      </c>
      <c r="N216" s="123">
        <f t="shared" si="17"/>
        <v>-111947.69999999995</v>
      </c>
      <c r="O216" s="97">
        <f t="shared" si="18"/>
        <v>1147700</v>
      </c>
      <c r="P216" s="121">
        <v>0</v>
      </c>
      <c r="Q216" s="122">
        <v>0</v>
      </c>
      <c r="R216" s="123">
        <f t="shared" si="19"/>
        <v>0</v>
      </c>
      <c r="S216" s="125">
        <v>0</v>
      </c>
      <c r="T216" s="97"/>
    </row>
    <row r="217" spans="2:20" ht="15" hidden="1" customHeight="1" outlineLevel="3" x14ac:dyDescent="0.2">
      <c r="B217" s="120" t="s">
        <v>439</v>
      </c>
      <c r="C217" t="s">
        <v>440</v>
      </c>
      <c r="D217" s="121">
        <v>0</v>
      </c>
      <c r="E217" s="122">
        <v>0</v>
      </c>
      <c r="F217" s="123">
        <f t="shared" si="15"/>
        <v>0</v>
      </c>
      <c r="G217" s="124">
        <v>0</v>
      </c>
      <c r="H217" s="121">
        <v>0</v>
      </c>
      <c r="I217" s="122">
        <v>-349200</v>
      </c>
      <c r="J217" s="123">
        <f t="shared" si="16"/>
        <v>349200</v>
      </c>
      <c r="K217" s="124">
        <v>-349200</v>
      </c>
      <c r="L217" s="121">
        <v>0</v>
      </c>
      <c r="M217" s="122">
        <v>-349200</v>
      </c>
      <c r="N217" s="123">
        <f t="shared" si="17"/>
        <v>349200</v>
      </c>
      <c r="O217" s="97">
        <f t="shared" si="18"/>
        <v>-349200</v>
      </c>
      <c r="P217" s="121">
        <v>0</v>
      </c>
      <c r="Q217" s="122">
        <v>0</v>
      </c>
      <c r="R217" s="123">
        <f t="shared" si="19"/>
        <v>0</v>
      </c>
      <c r="S217" s="125">
        <v>0</v>
      </c>
      <c r="T217" s="97"/>
    </row>
    <row r="218" spans="2:20" ht="15" hidden="1" customHeight="1" outlineLevel="3" x14ac:dyDescent="0.2">
      <c r="B218" s="120" t="s">
        <v>416</v>
      </c>
      <c r="C218" t="s">
        <v>417</v>
      </c>
      <c r="D218" s="121">
        <v>0</v>
      </c>
      <c r="E218" s="122">
        <v>0</v>
      </c>
      <c r="F218" s="123">
        <f t="shared" si="15"/>
        <v>0</v>
      </c>
      <c r="G218" s="124">
        <v>0</v>
      </c>
      <c r="H218" s="121">
        <v>-159133.9</v>
      </c>
      <c r="I218" s="122">
        <v>0</v>
      </c>
      <c r="J218" s="123">
        <f t="shared" si="16"/>
        <v>-159133.9</v>
      </c>
      <c r="K218" s="124">
        <v>0</v>
      </c>
      <c r="L218" s="121">
        <v>-159133.9</v>
      </c>
      <c r="M218" s="122">
        <v>0</v>
      </c>
      <c r="N218" s="123">
        <f t="shared" si="17"/>
        <v>-159133.9</v>
      </c>
      <c r="O218" s="97">
        <f t="shared" si="18"/>
        <v>0</v>
      </c>
      <c r="P218" s="121">
        <v>0</v>
      </c>
      <c r="Q218" s="122">
        <v>0</v>
      </c>
      <c r="R218" s="123">
        <f t="shared" si="19"/>
        <v>0</v>
      </c>
      <c r="S218" s="125">
        <v>0</v>
      </c>
      <c r="T218" s="97"/>
    </row>
    <row r="219" spans="2:20" ht="15" hidden="1" customHeight="1" outlineLevel="3" x14ac:dyDescent="0.2">
      <c r="B219" s="120" t="s">
        <v>303</v>
      </c>
      <c r="C219" t="s">
        <v>304</v>
      </c>
      <c r="D219" s="121">
        <v>0</v>
      </c>
      <c r="E219" s="122">
        <v>0</v>
      </c>
      <c r="F219" s="123">
        <f t="shared" si="15"/>
        <v>0</v>
      </c>
      <c r="G219" s="124">
        <v>0</v>
      </c>
      <c r="H219" s="121">
        <v>1485</v>
      </c>
      <c r="I219" s="122">
        <v>0</v>
      </c>
      <c r="J219" s="123">
        <f t="shared" si="16"/>
        <v>1485</v>
      </c>
      <c r="K219" s="124">
        <v>0</v>
      </c>
      <c r="L219" s="121">
        <v>1485</v>
      </c>
      <c r="M219" s="122">
        <v>0</v>
      </c>
      <c r="N219" s="123">
        <f t="shared" si="17"/>
        <v>1485</v>
      </c>
      <c r="O219" s="97">
        <f t="shared" si="18"/>
        <v>0</v>
      </c>
      <c r="P219" s="121">
        <v>0</v>
      </c>
      <c r="Q219" s="122">
        <v>0</v>
      </c>
      <c r="R219" s="123">
        <f t="shared" si="19"/>
        <v>0</v>
      </c>
      <c r="S219" s="125">
        <v>0</v>
      </c>
      <c r="T219" s="97"/>
    </row>
    <row r="220" spans="2:20" ht="15" hidden="1" customHeight="1" outlineLevel="3" x14ac:dyDescent="0.2">
      <c r="B220" s="120" t="s">
        <v>307</v>
      </c>
      <c r="C220" t="s">
        <v>308</v>
      </c>
      <c r="D220" s="121">
        <v>0</v>
      </c>
      <c r="E220" s="122">
        <v>0</v>
      </c>
      <c r="F220" s="123">
        <f t="shared" si="15"/>
        <v>0</v>
      </c>
      <c r="G220" s="124">
        <v>0</v>
      </c>
      <c r="H220" s="121">
        <v>114866</v>
      </c>
      <c r="I220" s="122">
        <v>114700</v>
      </c>
      <c r="J220" s="123">
        <f t="shared" si="16"/>
        <v>166</v>
      </c>
      <c r="K220" s="124">
        <v>114700</v>
      </c>
      <c r="L220" s="121">
        <v>114866</v>
      </c>
      <c r="M220" s="122">
        <v>114700</v>
      </c>
      <c r="N220" s="123">
        <f t="shared" si="17"/>
        <v>166</v>
      </c>
      <c r="O220" s="97">
        <f t="shared" si="18"/>
        <v>114700</v>
      </c>
      <c r="P220" s="121">
        <v>0</v>
      </c>
      <c r="Q220" s="122">
        <v>0</v>
      </c>
      <c r="R220" s="123">
        <f t="shared" si="19"/>
        <v>0</v>
      </c>
      <c r="S220" s="125">
        <v>0</v>
      </c>
      <c r="T220" s="97"/>
    </row>
    <row r="221" spans="2:20" ht="15" hidden="1" customHeight="1" outlineLevel="3" x14ac:dyDescent="0.2">
      <c r="B221" s="120" t="s">
        <v>352</v>
      </c>
      <c r="C221" t="s">
        <v>353</v>
      </c>
      <c r="D221" s="121">
        <v>0</v>
      </c>
      <c r="E221" s="122">
        <v>0</v>
      </c>
      <c r="F221" s="123">
        <f t="shared" si="15"/>
        <v>0</v>
      </c>
      <c r="G221" s="124">
        <v>0</v>
      </c>
      <c r="H221" s="121">
        <v>0</v>
      </c>
      <c r="I221" s="122">
        <v>20000</v>
      </c>
      <c r="J221" s="123">
        <f t="shared" si="16"/>
        <v>-20000</v>
      </c>
      <c r="K221" s="124">
        <v>20000</v>
      </c>
      <c r="L221" s="121">
        <v>0</v>
      </c>
      <c r="M221" s="122">
        <v>20000</v>
      </c>
      <c r="N221" s="123">
        <f t="shared" si="17"/>
        <v>-20000</v>
      </c>
      <c r="O221" s="97">
        <f t="shared" si="18"/>
        <v>20000</v>
      </c>
      <c r="P221" s="121">
        <v>0</v>
      </c>
      <c r="Q221" s="122">
        <v>0</v>
      </c>
      <c r="R221" s="123">
        <f t="shared" si="19"/>
        <v>0</v>
      </c>
      <c r="S221" s="125">
        <v>0</v>
      </c>
      <c r="T221" s="97"/>
    </row>
    <row r="222" spans="2:20" ht="15" hidden="1" customHeight="1" outlineLevel="3" x14ac:dyDescent="0.2">
      <c r="B222" s="120" t="s">
        <v>315</v>
      </c>
      <c r="C222" t="s">
        <v>300</v>
      </c>
      <c r="D222" s="121">
        <v>0</v>
      </c>
      <c r="E222" s="122">
        <v>0</v>
      </c>
      <c r="F222" s="123">
        <f t="shared" si="15"/>
        <v>0</v>
      </c>
      <c r="G222" s="124">
        <v>0</v>
      </c>
      <c r="H222" s="121">
        <v>306797</v>
      </c>
      <c r="I222" s="122">
        <v>476100</v>
      </c>
      <c r="J222" s="123">
        <f t="shared" si="16"/>
        <v>-169303</v>
      </c>
      <c r="K222" s="124">
        <v>476100</v>
      </c>
      <c r="L222" s="121">
        <v>306797</v>
      </c>
      <c r="M222" s="122">
        <v>476100</v>
      </c>
      <c r="N222" s="123">
        <f t="shared" si="17"/>
        <v>-169303</v>
      </c>
      <c r="O222" s="97">
        <f t="shared" si="18"/>
        <v>476100</v>
      </c>
      <c r="P222" s="121">
        <v>0</v>
      </c>
      <c r="Q222" s="122">
        <v>0</v>
      </c>
      <c r="R222" s="123">
        <f t="shared" si="19"/>
        <v>0</v>
      </c>
      <c r="S222" s="125">
        <v>0</v>
      </c>
      <c r="T222" s="97"/>
    </row>
    <row r="223" spans="2:20" ht="15" hidden="1" customHeight="1" outlineLevel="3" x14ac:dyDescent="0.2">
      <c r="B223" s="120" t="s">
        <v>434</v>
      </c>
      <c r="C223" t="s">
        <v>435</v>
      </c>
      <c r="D223" s="121">
        <v>0</v>
      </c>
      <c r="E223" s="122">
        <v>0</v>
      </c>
      <c r="F223" s="123">
        <f t="shared" si="15"/>
        <v>0</v>
      </c>
      <c r="G223" s="124">
        <v>0</v>
      </c>
      <c r="H223" s="121">
        <v>515.4</v>
      </c>
      <c r="I223" s="122">
        <v>0</v>
      </c>
      <c r="J223" s="123">
        <f t="shared" si="16"/>
        <v>515.4</v>
      </c>
      <c r="K223" s="124">
        <v>0</v>
      </c>
      <c r="L223" s="121">
        <v>515.4</v>
      </c>
      <c r="M223" s="122">
        <v>0</v>
      </c>
      <c r="N223" s="123">
        <f t="shared" si="17"/>
        <v>515.4</v>
      </c>
      <c r="O223" s="97">
        <f t="shared" si="18"/>
        <v>0</v>
      </c>
      <c r="P223" s="121">
        <v>0</v>
      </c>
      <c r="Q223" s="122">
        <v>0</v>
      </c>
      <c r="R223" s="123">
        <f t="shared" si="19"/>
        <v>0</v>
      </c>
      <c r="S223" s="125">
        <v>0</v>
      </c>
      <c r="T223" s="97"/>
    </row>
    <row r="224" spans="2:20" ht="15" hidden="1" customHeight="1" outlineLevel="3" x14ac:dyDescent="0.2">
      <c r="B224" s="120" t="s">
        <v>316</v>
      </c>
      <c r="C224" t="s">
        <v>317</v>
      </c>
      <c r="D224" s="121">
        <v>0</v>
      </c>
      <c r="E224" s="122">
        <v>0</v>
      </c>
      <c r="F224" s="123">
        <f t="shared" si="15"/>
        <v>0</v>
      </c>
      <c r="G224" s="124">
        <v>0</v>
      </c>
      <c r="H224" s="121">
        <v>1492.95</v>
      </c>
      <c r="I224" s="122">
        <v>0</v>
      </c>
      <c r="J224" s="123">
        <f t="shared" si="16"/>
        <v>1492.95</v>
      </c>
      <c r="K224" s="124">
        <v>0</v>
      </c>
      <c r="L224" s="121">
        <v>1492.95</v>
      </c>
      <c r="M224" s="122">
        <v>0</v>
      </c>
      <c r="N224" s="123">
        <f t="shared" si="17"/>
        <v>1492.95</v>
      </c>
      <c r="O224" s="97">
        <f t="shared" si="18"/>
        <v>0</v>
      </c>
      <c r="P224" s="121">
        <v>0</v>
      </c>
      <c r="Q224" s="122">
        <v>0</v>
      </c>
      <c r="R224" s="123">
        <f t="shared" si="19"/>
        <v>0</v>
      </c>
      <c r="S224" s="125">
        <v>0</v>
      </c>
      <c r="T224" s="97"/>
    </row>
    <row r="225" spans="2:20" ht="15" hidden="1" customHeight="1" outlineLevel="3" x14ac:dyDescent="0.2">
      <c r="B225" s="120" t="s">
        <v>320</v>
      </c>
      <c r="C225" t="s">
        <v>321</v>
      </c>
      <c r="D225" s="121">
        <v>0</v>
      </c>
      <c r="E225" s="122">
        <v>0</v>
      </c>
      <c r="F225" s="123">
        <f t="shared" si="15"/>
        <v>0</v>
      </c>
      <c r="G225" s="124">
        <v>0</v>
      </c>
      <c r="H225" s="121">
        <v>3468.24</v>
      </c>
      <c r="I225" s="122">
        <v>12000</v>
      </c>
      <c r="J225" s="123">
        <f t="shared" si="16"/>
        <v>-8531.76</v>
      </c>
      <c r="K225" s="124">
        <v>12000</v>
      </c>
      <c r="L225" s="121">
        <v>3468.24</v>
      </c>
      <c r="M225" s="122">
        <v>12000</v>
      </c>
      <c r="N225" s="123">
        <f t="shared" si="17"/>
        <v>-8531.76</v>
      </c>
      <c r="O225" s="97">
        <f t="shared" si="18"/>
        <v>12000</v>
      </c>
      <c r="P225" s="121">
        <v>0</v>
      </c>
      <c r="Q225" s="122">
        <v>0</v>
      </c>
      <c r="R225" s="123">
        <f t="shared" si="19"/>
        <v>0</v>
      </c>
      <c r="S225" s="125">
        <v>0</v>
      </c>
      <c r="T225" s="97"/>
    </row>
    <row r="226" spans="2:20" ht="15" hidden="1" customHeight="1" outlineLevel="3" x14ac:dyDescent="0.2">
      <c r="B226" s="120" t="s">
        <v>326</v>
      </c>
      <c r="C226" t="s">
        <v>327</v>
      </c>
      <c r="D226" s="121">
        <v>0</v>
      </c>
      <c r="E226" s="122">
        <v>0</v>
      </c>
      <c r="F226" s="123">
        <f t="shared" si="15"/>
        <v>0</v>
      </c>
      <c r="G226" s="124">
        <v>0</v>
      </c>
      <c r="H226" s="121">
        <v>-175.44</v>
      </c>
      <c r="I226" s="122">
        <v>0</v>
      </c>
      <c r="J226" s="123">
        <f t="shared" si="16"/>
        <v>-175.44</v>
      </c>
      <c r="K226" s="124">
        <v>0</v>
      </c>
      <c r="L226" s="121">
        <v>-175.44</v>
      </c>
      <c r="M226" s="122">
        <v>0</v>
      </c>
      <c r="N226" s="123">
        <f t="shared" si="17"/>
        <v>-175.44</v>
      </c>
      <c r="O226" s="97">
        <f t="shared" si="18"/>
        <v>0</v>
      </c>
      <c r="P226" s="121">
        <v>0</v>
      </c>
      <c r="Q226" s="122">
        <v>0</v>
      </c>
      <c r="R226" s="123">
        <f t="shared" si="19"/>
        <v>0</v>
      </c>
      <c r="S226" s="125">
        <v>0</v>
      </c>
      <c r="T226" s="97"/>
    </row>
    <row r="227" spans="2:20" ht="15" hidden="1" customHeight="1" outlineLevel="3" x14ac:dyDescent="0.2">
      <c r="B227" s="120" t="s">
        <v>328</v>
      </c>
      <c r="C227" t="s">
        <v>329</v>
      </c>
      <c r="D227" s="121">
        <v>0</v>
      </c>
      <c r="E227" s="122">
        <v>0</v>
      </c>
      <c r="F227" s="123">
        <f t="shared" si="15"/>
        <v>0</v>
      </c>
      <c r="G227" s="124">
        <v>0</v>
      </c>
      <c r="H227" s="121">
        <v>544</v>
      </c>
      <c r="I227" s="122">
        <v>0</v>
      </c>
      <c r="J227" s="123">
        <f t="shared" si="16"/>
        <v>544</v>
      </c>
      <c r="K227" s="124">
        <v>0</v>
      </c>
      <c r="L227" s="121">
        <v>544</v>
      </c>
      <c r="M227" s="122">
        <v>0</v>
      </c>
      <c r="N227" s="123">
        <f t="shared" si="17"/>
        <v>544</v>
      </c>
      <c r="O227" s="97">
        <f t="shared" si="18"/>
        <v>0</v>
      </c>
      <c r="P227" s="121">
        <v>0</v>
      </c>
      <c r="Q227" s="122">
        <v>0</v>
      </c>
      <c r="R227" s="123">
        <f t="shared" si="19"/>
        <v>0</v>
      </c>
      <c r="S227" s="125">
        <v>0</v>
      </c>
      <c r="T227" s="97"/>
    </row>
    <row r="228" spans="2:20" ht="15" hidden="1" customHeight="1" outlineLevel="3" x14ac:dyDescent="0.2">
      <c r="B228" s="120" t="s">
        <v>354</v>
      </c>
      <c r="C228" t="s">
        <v>355</v>
      </c>
      <c r="D228" s="121">
        <v>0</v>
      </c>
      <c r="E228" s="122">
        <v>0</v>
      </c>
      <c r="F228" s="123">
        <f t="shared" si="15"/>
        <v>0</v>
      </c>
      <c r="G228" s="124">
        <v>0</v>
      </c>
      <c r="H228" s="121">
        <v>-6788.5</v>
      </c>
      <c r="I228" s="122">
        <v>0</v>
      </c>
      <c r="J228" s="123">
        <f t="shared" si="16"/>
        <v>-6788.5</v>
      </c>
      <c r="K228" s="124">
        <v>0</v>
      </c>
      <c r="L228" s="121">
        <v>-6788.5</v>
      </c>
      <c r="M228" s="122">
        <v>0</v>
      </c>
      <c r="N228" s="123">
        <f t="shared" si="17"/>
        <v>-6788.5</v>
      </c>
      <c r="O228" s="97">
        <f t="shared" si="18"/>
        <v>0</v>
      </c>
      <c r="P228" s="121">
        <v>0</v>
      </c>
      <c r="Q228" s="122">
        <v>0</v>
      </c>
      <c r="R228" s="123">
        <f t="shared" si="19"/>
        <v>0</v>
      </c>
      <c r="S228" s="125">
        <v>0</v>
      </c>
      <c r="T228" s="97"/>
    </row>
    <row r="229" spans="2:20" ht="15" hidden="1" customHeight="1" outlineLevel="3" x14ac:dyDescent="0.2">
      <c r="B229" s="120" t="s">
        <v>332</v>
      </c>
      <c r="C229" t="s">
        <v>333</v>
      </c>
      <c r="D229" s="121">
        <v>0</v>
      </c>
      <c r="E229" s="122">
        <v>0</v>
      </c>
      <c r="F229" s="123">
        <f t="shared" si="15"/>
        <v>0</v>
      </c>
      <c r="G229" s="124">
        <v>0</v>
      </c>
      <c r="H229" s="121">
        <v>33765</v>
      </c>
      <c r="I229" s="122">
        <v>30000</v>
      </c>
      <c r="J229" s="123">
        <f t="shared" si="16"/>
        <v>3765</v>
      </c>
      <c r="K229" s="124">
        <v>30000</v>
      </c>
      <c r="L229" s="121">
        <v>33765</v>
      </c>
      <c r="M229" s="122">
        <v>30000</v>
      </c>
      <c r="N229" s="123">
        <f t="shared" si="17"/>
        <v>3765</v>
      </c>
      <c r="O229" s="97">
        <f t="shared" si="18"/>
        <v>30000</v>
      </c>
      <c r="P229" s="121">
        <v>0</v>
      </c>
      <c r="Q229" s="122">
        <v>0</v>
      </c>
      <c r="R229" s="123">
        <f t="shared" si="19"/>
        <v>0</v>
      </c>
      <c r="S229" s="125">
        <v>0</v>
      </c>
      <c r="T229" s="97"/>
    </row>
    <row r="230" spans="2:20" ht="15" hidden="1" customHeight="1" outlineLevel="3" x14ac:dyDescent="0.2">
      <c r="B230" s="120" t="s">
        <v>336</v>
      </c>
      <c r="C230" t="s">
        <v>337</v>
      </c>
      <c r="D230" s="121">
        <v>0</v>
      </c>
      <c r="E230" s="122">
        <v>0</v>
      </c>
      <c r="F230" s="123">
        <f t="shared" si="15"/>
        <v>0</v>
      </c>
      <c r="G230" s="124">
        <v>0</v>
      </c>
      <c r="H230" s="121">
        <v>8699</v>
      </c>
      <c r="I230" s="122">
        <v>20000</v>
      </c>
      <c r="J230" s="123">
        <f t="shared" si="16"/>
        <v>-11301</v>
      </c>
      <c r="K230" s="124">
        <v>20000</v>
      </c>
      <c r="L230" s="121">
        <v>8699</v>
      </c>
      <c r="M230" s="122">
        <v>20000</v>
      </c>
      <c r="N230" s="123">
        <f t="shared" si="17"/>
        <v>-11301</v>
      </c>
      <c r="O230" s="97">
        <f t="shared" si="18"/>
        <v>20000</v>
      </c>
      <c r="P230" s="121">
        <v>0</v>
      </c>
      <c r="Q230" s="122">
        <v>0</v>
      </c>
      <c r="R230" s="123">
        <f t="shared" si="19"/>
        <v>0</v>
      </c>
      <c r="S230" s="125">
        <v>0</v>
      </c>
      <c r="T230" s="97"/>
    </row>
    <row r="231" spans="2:20" ht="15" hidden="1" customHeight="1" outlineLevel="3" x14ac:dyDescent="0.2">
      <c r="B231" s="120" t="s">
        <v>356</v>
      </c>
      <c r="C231" t="s">
        <v>357</v>
      </c>
      <c r="D231" s="121">
        <v>0</v>
      </c>
      <c r="E231" s="122">
        <v>0</v>
      </c>
      <c r="F231" s="123">
        <f t="shared" si="15"/>
        <v>0</v>
      </c>
      <c r="G231" s="124">
        <v>0</v>
      </c>
      <c r="H231" s="121">
        <v>0</v>
      </c>
      <c r="I231" s="122">
        <v>10000</v>
      </c>
      <c r="J231" s="123">
        <f t="shared" si="16"/>
        <v>-10000</v>
      </c>
      <c r="K231" s="124">
        <v>10000</v>
      </c>
      <c r="L231" s="121">
        <v>0</v>
      </c>
      <c r="M231" s="122">
        <v>10000</v>
      </c>
      <c r="N231" s="123">
        <f t="shared" si="17"/>
        <v>-10000</v>
      </c>
      <c r="O231" s="97">
        <f t="shared" si="18"/>
        <v>10000</v>
      </c>
      <c r="P231" s="121">
        <v>0</v>
      </c>
      <c r="Q231" s="122">
        <v>0</v>
      </c>
      <c r="R231" s="123">
        <f t="shared" si="19"/>
        <v>0</v>
      </c>
      <c r="S231" s="125">
        <v>0</v>
      </c>
      <c r="T231" s="97"/>
    </row>
    <row r="232" spans="2:20" ht="15" hidden="1" customHeight="1" outlineLevel="3" x14ac:dyDescent="0.2">
      <c r="B232" s="120" t="s">
        <v>340</v>
      </c>
      <c r="C232" t="s">
        <v>341</v>
      </c>
      <c r="D232" s="121">
        <v>0</v>
      </c>
      <c r="E232" s="122">
        <v>0</v>
      </c>
      <c r="F232" s="123">
        <f t="shared" si="15"/>
        <v>0</v>
      </c>
      <c r="G232" s="124">
        <v>0</v>
      </c>
      <c r="H232" s="121">
        <v>734.2</v>
      </c>
      <c r="I232" s="122">
        <v>0</v>
      </c>
      <c r="J232" s="123">
        <f t="shared" si="16"/>
        <v>734.2</v>
      </c>
      <c r="K232" s="124">
        <v>0</v>
      </c>
      <c r="L232" s="121">
        <v>734.2</v>
      </c>
      <c r="M232" s="122">
        <v>0</v>
      </c>
      <c r="N232" s="123">
        <f t="shared" si="17"/>
        <v>734.2</v>
      </c>
      <c r="O232" s="97">
        <f t="shared" si="18"/>
        <v>0</v>
      </c>
      <c r="P232" s="121">
        <v>0</v>
      </c>
      <c r="Q232" s="122">
        <v>0</v>
      </c>
      <c r="R232" s="123">
        <f t="shared" si="19"/>
        <v>0</v>
      </c>
      <c r="S232" s="125">
        <v>0</v>
      </c>
      <c r="T232" s="97"/>
    </row>
    <row r="233" spans="2:20" ht="15" hidden="1" customHeight="1" outlineLevel="3" x14ac:dyDescent="0.2">
      <c r="B233" s="120" t="s">
        <v>370</v>
      </c>
      <c r="C233" t="s">
        <v>371</v>
      </c>
      <c r="D233" s="121">
        <v>0</v>
      </c>
      <c r="E233" s="122">
        <v>0</v>
      </c>
      <c r="F233" s="123">
        <f t="shared" si="15"/>
        <v>0</v>
      </c>
      <c r="G233" s="124">
        <v>0</v>
      </c>
      <c r="H233" s="121">
        <v>72300</v>
      </c>
      <c r="I233" s="122">
        <v>0</v>
      </c>
      <c r="J233" s="123">
        <f t="shared" si="16"/>
        <v>72300</v>
      </c>
      <c r="K233" s="124">
        <v>0</v>
      </c>
      <c r="L233" s="121">
        <v>72300</v>
      </c>
      <c r="M233" s="122">
        <v>0</v>
      </c>
      <c r="N233" s="123">
        <f t="shared" si="17"/>
        <v>72300</v>
      </c>
      <c r="O233" s="97">
        <f t="shared" si="18"/>
        <v>0</v>
      </c>
      <c r="P233" s="121">
        <v>0</v>
      </c>
      <c r="Q233" s="122">
        <v>0</v>
      </c>
      <c r="R233" s="123">
        <f t="shared" si="19"/>
        <v>0</v>
      </c>
      <c r="S233" s="125">
        <v>0</v>
      </c>
      <c r="T233" s="97"/>
    </row>
    <row r="234" spans="2:20" ht="15" hidden="1" customHeight="1" outlineLevel="3" x14ac:dyDescent="0.2">
      <c r="B234" s="120" t="s">
        <v>441</v>
      </c>
      <c r="C234" t="s">
        <v>442</v>
      </c>
      <c r="D234" s="121">
        <v>0</v>
      </c>
      <c r="E234" s="122">
        <v>0</v>
      </c>
      <c r="F234" s="123">
        <f t="shared" si="15"/>
        <v>0</v>
      </c>
      <c r="G234" s="124">
        <v>0</v>
      </c>
      <c r="H234" s="121">
        <v>0</v>
      </c>
      <c r="I234" s="122">
        <v>0</v>
      </c>
      <c r="J234" s="123">
        <f t="shared" si="16"/>
        <v>0</v>
      </c>
      <c r="K234" s="124">
        <v>0</v>
      </c>
      <c r="L234" s="121">
        <v>0</v>
      </c>
      <c r="M234" s="122">
        <v>0</v>
      </c>
      <c r="N234" s="123">
        <f t="shared" si="17"/>
        <v>0</v>
      </c>
      <c r="O234" s="97">
        <f t="shared" si="18"/>
        <v>0</v>
      </c>
      <c r="P234" s="121">
        <v>-72300</v>
      </c>
      <c r="Q234" s="122">
        <v>0</v>
      </c>
      <c r="R234" s="123">
        <f t="shared" si="19"/>
        <v>-72300</v>
      </c>
      <c r="S234" s="125">
        <v>0</v>
      </c>
      <c r="T234" s="97"/>
    </row>
    <row r="235" spans="2:20" ht="15" customHeight="1" outlineLevel="2" collapsed="1" x14ac:dyDescent="0.2">
      <c r="B235" s="126" t="s">
        <v>443</v>
      </c>
      <c r="C235" s="127" t="s">
        <v>444</v>
      </c>
      <c r="D235" s="128">
        <f>SUBTOTAL(9,D214:D234)</f>
        <v>-436797</v>
      </c>
      <c r="E235" s="129">
        <f>SUBTOTAL(9,E214:E234)</f>
        <v>-606100</v>
      </c>
      <c r="F235" s="130">
        <f>D235-E235</f>
        <v>169303</v>
      </c>
      <c r="G235" s="131">
        <f>SUBTOTAL(9,G214:G234)</f>
        <v>-606100</v>
      </c>
      <c r="H235" s="128">
        <f>SUBTOTAL(9,H214:H234)</f>
        <v>1414321.2499999998</v>
      </c>
      <c r="I235" s="129">
        <f>SUBTOTAL(9,I214:I234)</f>
        <v>1481300</v>
      </c>
      <c r="J235" s="130">
        <f>H235-I235</f>
        <v>-66978.750000000233</v>
      </c>
      <c r="K235" s="131">
        <f>SUBTOTAL(9,K214:K234)</f>
        <v>1481300</v>
      </c>
      <c r="L235" s="128">
        <f>SUBTOTAL(9,L214:L234)</f>
        <v>977524.25</v>
      </c>
      <c r="M235" s="129">
        <f>SUBTOTAL(9,M214:M234)</f>
        <v>875200</v>
      </c>
      <c r="N235" s="130">
        <f>L235-M235</f>
        <v>102324.25</v>
      </c>
      <c r="O235" s="131">
        <f>G235+K235</f>
        <v>875200</v>
      </c>
      <c r="P235" s="128">
        <f>SUBTOTAL(9,P214:P234)</f>
        <v>-72300</v>
      </c>
      <c r="Q235" s="129">
        <f>SUBTOTAL(9,Q214:Q234)</f>
        <v>0</v>
      </c>
      <c r="R235" s="130">
        <f>P235-Q235</f>
        <v>-72300</v>
      </c>
      <c r="S235" s="132">
        <f>SUBTOTAL(9,S214:S234)</f>
        <v>0</v>
      </c>
      <c r="T235" s="97"/>
    </row>
    <row r="236" spans="2:20" ht="15" hidden="1" customHeight="1" outlineLevel="3" x14ac:dyDescent="0.2">
      <c r="B236" s="120" t="s">
        <v>445</v>
      </c>
      <c r="C236" t="s">
        <v>446</v>
      </c>
      <c r="D236" s="121">
        <v>-37700</v>
      </c>
      <c r="E236" s="122">
        <v>-60000</v>
      </c>
      <c r="F236" s="123">
        <f t="shared" si="15"/>
        <v>22300</v>
      </c>
      <c r="G236" s="124">
        <v>-60000</v>
      </c>
      <c r="H236" s="121">
        <v>0</v>
      </c>
      <c r="I236" s="122">
        <v>0</v>
      </c>
      <c r="J236" s="123">
        <f t="shared" si="16"/>
        <v>0</v>
      </c>
      <c r="K236" s="124">
        <v>0</v>
      </c>
      <c r="L236" s="121">
        <v>-37700</v>
      </c>
      <c r="M236" s="122">
        <v>-60000</v>
      </c>
      <c r="N236" s="123">
        <f t="shared" si="17"/>
        <v>22300</v>
      </c>
      <c r="O236" s="97">
        <f t="shared" si="18"/>
        <v>-60000</v>
      </c>
      <c r="P236" s="121">
        <v>0</v>
      </c>
      <c r="Q236" s="122">
        <v>0</v>
      </c>
      <c r="R236" s="123">
        <f t="shared" si="19"/>
        <v>0</v>
      </c>
      <c r="S236" s="125">
        <v>0</v>
      </c>
      <c r="T236" s="97"/>
    </row>
    <row r="237" spans="2:20" ht="15" hidden="1" customHeight="1" outlineLevel="3" x14ac:dyDescent="0.2">
      <c r="B237" s="120" t="s">
        <v>299</v>
      </c>
      <c r="C237" t="s">
        <v>300</v>
      </c>
      <c r="D237" s="121">
        <v>-73861</v>
      </c>
      <c r="E237" s="122">
        <v>-105800</v>
      </c>
      <c r="F237" s="123">
        <f t="shared" si="15"/>
        <v>31939</v>
      </c>
      <c r="G237" s="124">
        <v>-105800</v>
      </c>
      <c r="H237" s="121">
        <v>0</v>
      </c>
      <c r="I237" s="122">
        <v>0</v>
      </c>
      <c r="J237" s="123">
        <f t="shared" si="16"/>
        <v>0</v>
      </c>
      <c r="K237" s="124">
        <v>0</v>
      </c>
      <c r="L237" s="121">
        <v>-73861</v>
      </c>
      <c r="M237" s="122">
        <v>-105800</v>
      </c>
      <c r="N237" s="123">
        <f t="shared" si="17"/>
        <v>31939</v>
      </c>
      <c r="O237" s="97">
        <f t="shared" si="18"/>
        <v>-105800</v>
      </c>
      <c r="P237" s="121">
        <v>0</v>
      </c>
      <c r="Q237" s="122">
        <v>0</v>
      </c>
      <c r="R237" s="123">
        <f t="shared" si="19"/>
        <v>0</v>
      </c>
      <c r="S237" s="125">
        <v>0</v>
      </c>
      <c r="T237" s="97"/>
    </row>
    <row r="238" spans="2:20" ht="15" hidden="1" customHeight="1" outlineLevel="3" x14ac:dyDescent="0.2">
      <c r="B238" s="120" t="s">
        <v>301</v>
      </c>
      <c r="C238" t="s">
        <v>302</v>
      </c>
      <c r="D238" s="121">
        <v>0</v>
      </c>
      <c r="E238" s="122">
        <v>0</v>
      </c>
      <c r="F238" s="123">
        <f t="shared" si="15"/>
        <v>0</v>
      </c>
      <c r="G238" s="124">
        <v>0</v>
      </c>
      <c r="H238" s="121">
        <v>249354.23</v>
      </c>
      <c r="I238" s="122">
        <v>252800</v>
      </c>
      <c r="J238" s="123">
        <f t="shared" si="16"/>
        <v>-3445.7699999999895</v>
      </c>
      <c r="K238" s="124">
        <v>252800</v>
      </c>
      <c r="L238" s="121">
        <v>249354.23</v>
      </c>
      <c r="M238" s="122">
        <v>252800</v>
      </c>
      <c r="N238" s="123">
        <f t="shared" si="17"/>
        <v>-3445.7699999999895</v>
      </c>
      <c r="O238" s="97">
        <f t="shared" si="18"/>
        <v>252800</v>
      </c>
      <c r="P238" s="121">
        <v>0</v>
      </c>
      <c r="Q238" s="122">
        <v>0</v>
      </c>
      <c r="R238" s="123">
        <f t="shared" si="19"/>
        <v>0</v>
      </c>
      <c r="S238" s="125">
        <v>0</v>
      </c>
      <c r="T238" s="97"/>
    </row>
    <row r="239" spans="2:20" ht="15" hidden="1" customHeight="1" outlineLevel="3" x14ac:dyDescent="0.2">
      <c r="B239" s="120" t="s">
        <v>416</v>
      </c>
      <c r="C239" t="s">
        <v>417</v>
      </c>
      <c r="D239" s="121">
        <v>0</v>
      </c>
      <c r="E239" s="122">
        <v>0</v>
      </c>
      <c r="F239" s="123">
        <f t="shared" si="15"/>
        <v>0</v>
      </c>
      <c r="G239" s="124">
        <v>0</v>
      </c>
      <c r="H239" s="121">
        <v>-24170.400000000001</v>
      </c>
      <c r="I239" s="122">
        <v>0</v>
      </c>
      <c r="J239" s="123">
        <f t="shared" si="16"/>
        <v>-24170.400000000001</v>
      </c>
      <c r="K239" s="124">
        <v>0</v>
      </c>
      <c r="L239" s="121">
        <v>-24170.400000000001</v>
      </c>
      <c r="M239" s="122">
        <v>0</v>
      </c>
      <c r="N239" s="123">
        <f t="shared" si="17"/>
        <v>-24170.400000000001</v>
      </c>
      <c r="O239" s="97">
        <f t="shared" si="18"/>
        <v>0</v>
      </c>
      <c r="P239" s="121">
        <v>0</v>
      </c>
      <c r="Q239" s="122">
        <v>0</v>
      </c>
      <c r="R239" s="123">
        <f t="shared" si="19"/>
        <v>0</v>
      </c>
      <c r="S239" s="125">
        <v>0</v>
      </c>
      <c r="T239" s="97"/>
    </row>
    <row r="240" spans="2:20" ht="15" hidden="1" customHeight="1" outlineLevel="3" x14ac:dyDescent="0.2">
      <c r="B240" s="120" t="s">
        <v>303</v>
      </c>
      <c r="C240" t="s">
        <v>304</v>
      </c>
      <c r="D240" s="121">
        <v>0</v>
      </c>
      <c r="E240" s="122">
        <v>0</v>
      </c>
      <c r="F240" s="123">
        <f t="shared" si="15"/>
        <v>0</v>
      </c>
      <c r="G240" s="124">
        <v>0</v>
      </c>
      <c r="H240" s="121">
        <v>1373</v>
      </c>
      <c r="I240" s="122">
        <v>0</v>
      </c>
      <c r="J240" s="123">
        <f t="shared" si="16"/>
        <v>1373</v>
      </c>
      <c r="K240" s="124">
        <v>0</v>
      </c>
      <c r="L240" s="121">
        <v>1373</v>
      </c>
      <c r="M240" s="122">
        <v>0</v>
      </c>
      <c r="N240" s="123">
        <f t="shared" si="17"/>
        <v>1373</v>
      </c>
      <c r="O240" s="97">
        <f t="shared" si="18"/>
        <v>0</v>
      </c>
      <c r="P240" s="121">
        <v>0</v>
      </c>
      <c r="Q240" s="122">
        <v>0</v>
      </c>
      <c r="R240" s="123">
        <f t="shared" si="19"/>
        <v>0</v>
      </c>
      <c r="S240" s="125">
        <v>0</v>
      </c>
      <c r="T240" s="97"/>
    </row>
    <row r="241" spans="2:20" ht="15" hidden="1" customHeight="1" outlineLevel="3" x14ac:dyDescent="0.2">
      <c r="B241" s="120" t="s">
        <v>307</v>
      </c>
      <c r="C241" t="s">
        <v>308</v>
      </c>
      <c r="D241" s="121">
        <v>0</v>
      </c>
      <c r="E241" s="122">
        <v>0</v>
      </c>
      <c r="F241" s="123">
        <f t="shared" si="15"/>
        <v>0</v>
      </c>
      <c r="G241" s="124">
        <v>0</v>
      </c>
      <c r="H241" s="121">
        <v>27654</v>
      </c>
      <c r="I241" s="122">
        <v>25500</v>
      </c>
      <c r="J241" s="123">
        <f t="shared" si="16"/>
        <v>2154</v>
      </c>
      <c r="K241" s="124">
        <v>25500</v>
      </c>
      <c r="L241" s="121">
        <v>27654</v>
      </c>
      <c r="M241" s="122">
        <v>25500</v>
      </c>
      <c r="N241" s="123">
        <f t="shared" si="17"/>
        <v>2154</v>
      </c>
      <c r="O241" s="97">
        <f t="shared" si="18"/>
        <v>25500</v>
      </c>
      <c r="P241" s="121">
        <v>0</v>
      </c>
      <c r="Q241" s="122">
        <v>0</v>
      </c>
      <c r="R241" s="123">
        <f t="shared" si="19"/>
        <v>0</v>
      </c>
      <c r="S241" s="125">
        <v>0</v>
      </c>
      <c r="T241" s="97"/>
    </row>
    <row r="242" spans="2:20" ht="15" hidden="1" customHeight="1" outlineLevel="3" x14ac:dyDescent="0.2">
      <c r="B242" s="120" t="s">
        <v>315</v>
      </c>
      <c r="C242" t="s">
        <v>300</v>
      </c>
      <c r="D242" s="121">
        <v>0</v>
      </c>
      <c r="E242" s="122">
        <v>0</v>
      </c>
      <c r="F242" s="123">
        <f t="shared" si="15"/>
        <v>0</v>
      </c>
      <c r="G242" s="124">
        <v>0</v>
      </c>
      <c r="H242" s="121">
        <v>73861</v>
      </c>
      <c r="I242" s="122">
        <v>105800</v>
      </c>
      <c r="J242" s="123">
        <f t="shared" si="16"/>
        <v>-31939</v>
      </c>
      <c r="K242" s="124">
        <v>105800</v>
      </c>
      <c r="L242" s="121">
        <v>73861</v>
      </c>
      <c r="M242" s="122">
        <v>105800</v>
      </c>
      <c r="N242" s="123">
        <f t="shared" si="17"/>
        <v>-31939</v>
      </c>
      <c r="O242" s="97">
        <f t="shared" si="18"/>
        <v>105800</v>
      </c>
      <c r="P242" s="121">
        <v>0</v>
      </c>
      <c r="Q242" s="122">
        <v>0</v>
      </c>
      <c r="R242" s="123">
        <f t="shared" si="19"/>
        <v>0</v>
      </c>
      <c r="S242" s="125">
        <v>0</v>
      </c>
      <c r="T242" s="97"/>
    </row>
    <row r="243" spans="2:20" ht="15" hidden="1" customHeight="1" outlineLevel="3" x14ac:dyDescent="0.2">
      <c r="B243" s="120" t="s">
        <v>447</v>
      </c>
      <c r="C243" t="s">
        <v>448</v>
      </c>
      <c r="D243" s="121">
        <v>0</v>
      </c>
      <c r="E243" s="122">
        <v>0</v>
      </c>
      <c r="F243" s="123">
        <f t="shared" si="15"/>
        <v>0</v>
      </c>
      <c r="G243" s="124">
        <v>0</v>
      </c>
      <c r="H243" s="121">
        <v>1148.51</v>
      </c>
      <c r="I243" s="122">
        <v>0</v>
      </c>
      <c r="J243" s="123">
        <f t="shared" si="16"/>
        <v>1148.51</v>
      </c>
      <c r="K243" s="124">
        <v>0</v>
      </c>
      <c r="L243" s="121">
        <v>1148.51</v>
      </c>
      <c r="M243" s="122">
        <v>0</v>
      </c>
      <c r="N243" s="123">
        <f t="shared" si="17"/>
        <v>1148.51</v>
      </c>
      <c r="O243" s="97">
        <f t="shared" si="18"/>
        <v>0</v>
      </c>
      <c r="P243" s="121">
        <v>0</v>
      </c>
      <c r="Q243" s="122">
        <v>0</v>
      </c>
      <c r="R243" s="123">
        <f t="shared" si="19"/>
        <v>0</v>
      </c>
      <c r="S243" s="125">
        <v>0</v>
      </c>
      <c r="T243" s="97"/>
    </row>
    <row r="244" spans="2:20" ht="15" hidden="1" customHeight="1" outlineLevel="3" x14ac:dyDescent="0.2">
      <c r="B244" s="120" t="s">
        <v>434</v>
      </c>
      <c r="C244" t="s">
        <v>435</v>
      </c>
      <c r="D244" s="121">
        <v>0</v>
      </c>
      <c r="E244" s="122">
        <v>0</v>
      </c>
      <c r="F244" s="123">
        <f t="shared" si="15"/>
        <v>0</v>
      </c>
      <c r="G244" s="124">
        <v>0</v>
      </c>
      <c r="H244" s="121">
        <v>524.64</v>
      </c>
      <c r="I244" s="122">
        <v>0</v>
      </c>
      <c r="J244" s="123">
        <f t="shared" si="16"/>
        <v>524.64</v>
      </c>
      <c r="K244" s="124">
        <v>0</v>
      </c>
      <c r="L244" s="121">
        <v>524.64</v>
      </c>
      <c r="M244" s="122">
        <v>0</v>
      </c>
      <c r="N244" s="123">
        <f t="shared" si="17"/>
        <v>524.64</v>
      </c>
      <c r="O244" s="97">
        <f t="shared" si="18"/>
        <v>0</v>
      </c>
      <c r="P244" s="121">
        <v>0</v>
      </c>
      <c r="Q244" s="122">
        <v>0</v>
      </c>
      <c r="R244" s="123">
        <f t="shared" si="19"/>
        <v>0</v>
      </c>
      <c r="S244" s="125">
        <v>0</v>
      </c>
      <c r="T244" s="97"/>
    </row>
    <row r="245" spans="2:20" ht="15" hidden="1" customHeight="1" outlineLevel="3" x14ac:dyDescent="0.2">
      <c r="B245" s="120" t="s">
        <v>326</v>
      </c>
      <c r="C245" t="s">
        <v>327</v>
      </c>
      <c r="D245" s="121">
        <v>0</v>
      </c>
      <c r="E245" s="122">
        <v>0</v>
      </c>
      <c r="F245" s="123">
        <f t="shared" si="15"/>
        <v>0</v>
      </c>
      <c r="G245" s="124">
        <v>0</v>
      </c>
      <c r="H245" s="121">
        <v>-129.16999999999999</v>
      </c>
      <c r="I245" s="122">
        <v>0</v>
      </c>
      <c r="J245" s="123">
        <f t="shared" si="16"/>
        <v>-129.16999999999999</v>
      </c>
      <c r="K245" s="124">
        <v>0</v>
      </c>
      <c r="L245" s="121">
        <v>-129.16999999999999</v>
      </c>
      <c r="M245" s="122">
        <v>0</v>
      </c>
      <c r="N245" s="123">
        <f t="shared" si="17"/>
        <v>-129.16999999999999</v>
      </c>
      <c r="O245" s="97">
        <f t="shared" si="18"/>
        <v>0</v>
      </c>
      <c r="P245" s="121">
        <v>0</v>
      </c>
      <c r="Q245" s="122">
        <v>0</v>
      </c>
      <c r="R245" s="123">
        <f t="shared" si="19"/>
        <v>0</v>
      </c>
      <c r="S245" s="125">
        <v>0</v>
      </c>
      <c r="T245" s="97"/>
    </row>
    <row r="246" spans="2:20" ht="15" hidden="1" customHeight="1" outlineLevel="3" x14ac:dyDescent="0.2">
      <c r="B246" s="120" t="s">
        <v>332</v>
      </c>
      <c r="C246" t="s">
        <v>333</v>
      </c>
      <c r="D246" s="121">
        <v>0</v>
      </c>
      <c r="E246" s="122">
        <v>0</v>
      </c>
      <c r="F246" s="123">
        <f t="shared" si="15"/>
        <v>0</v>
      </c>
      <c r="G246" s="124">
        <v>0</v>
      </c>
      <c r="H246" s="121">
        <v>45395</v>
      </c>
      <c r="I246" s="122">
        <v>40000</v>
      </c>
      <c r="J246" s="123">
        <f t="shared" si="16"/>
        <v>5395</v>
      </c>
      <c r="K246" s="124">
        <v>40000</v>
      </c>
      <c r="L246" s="121">
        <v>45395</v>
      </c>
      <c r="M246" s="122">
        <v>40000</v>
      </c>
      <c r="N246" s="123">
        <f t="shared" si="17"/>
        <v>5395</v>
      </c>
      <c r="O246" s="97">
        <f t="shared" si="18"/>
        <v>40000</v>
      </c>
      <c r="P246" s="121">
        <v>0</v>
      </c>
      <c r="Q246" s="122">
        <v>0</v>
      </c>
      <c r="R246" s="123">
        <f t="shared" si="19"/>
        <v>0</v>
      </c>
      <c r="S246" s="125">
        <v>0</v>
      </c>
      <c r="T246" s="97"/>
    </row>
    <row r="247" spans="2:20" ht="15" hidden="1" customHeight="1" outlineLevel="3" x14ac:dyDescent="0.2">
      <c r="B247" s="120" t="s">
        <v>336</v>
      </c>
      <c r="C247" t="s">
        <v>337</v>
      </c>
      <c r="D247" s="121">
        <v>0</v>
      </c>
      <c r="E247" s="122">
        <v>0</v>
      </c>
      <c r="F247" s="123">
        <f t="shared" si="15"/>
        <v>0</v>
      </c>
      <c r="G247" s="124">
        <v>0</v>
      </c>
      <c r="H247" s="121">
        <v>2284</v>
      </c>
      <c r="I247" s="122">
        <v>3500</v>
      </c>
      <c r="J247" s="123">
        <f t="shared" si="16"/>
        <v>-1216</v>
      </c>
      <c r="K247" s="124">
        <v>3500</v>
      </c>
      <c r="L247" s="121">
        <v>2284</v>
      </c>
      <c r="M247" s="122">
        <v>3500</v>
      </c>
      <c r="N247" s="123">
        <f t="shared" si="17"/>
        <v>-1216</v>
      </c>
      <c r="O247" s="97">
        <f t="shared" si="18"/>
        <v>3500</v>
      </c>
      <c r="P247" s="121">
        <v>0</v>
      </c>
      <c r="Q247" s="122">
        <v>0</v>
      </c>
      <c r="R247" s="123">
        <f t="shared" si="19"/>
        <v>0</v>
      </c>
      <c r="S247" s="125">
        <v>0</v>
      </c>
      <c r="T247" s="97"/>
    </row>
    <row r="248" spans="2:20" ht="15" hidden="1" customHeight="1" outlineLevel="3" x14ac:dyDescent="0.2">
      <c r="B248" s="120" t="s">
        <v>338</v>
      </c>
      <c r="C248" t="s">
        <v>339</v>
      </c>
      <c r="D248" s="121">
        <v>0</v>
      </c>
      <c r="E248" s="122">
        <v>0</v>
      </c>
      <c r="F248" s="123">
        <f t="shared" si="15"/>
        <v>0</v>
      </c>
      <c r="G248" s="124">
        <v>0</v>
      </c>
      <c r="H248" s="121">
        <v>0</v>
      </c>
      <c r="I248" s="122">
        <v>35000</v>
      </c>
      <c r="J248" s="123">
        <f t="shared" si="16"/>
        <v>-35000</v>
      </c>
      <c r="K248" s="124">
        <v>35000</v>
      </c>
      <c r="L248" s="121">
        <v>0</v>
      </c>
      <c r="M248" s="122">
        <v>35000</v>
      </c>
      <c r="N248" s="123">
        <f t="shared" si="17"/>
        <v>-35000</v>
      </c>
      <c r="O248" s="97">
        <f t="shared" si="18"/>
        <v>35000</v>
      </c>
      <c r="P248" s="121">
        <v>0</v>
      </c>
      <c r="Q248" s="122">
        <v>0</v>
      </c>
      <c r="R248" s="123">
        <f t="shared" si="19"/>
        <v>0</v>
      </c>
      <c r="S248" s="125">
        <v>0</v>
      </c>
      <c r="T248" s="97"/>
    </row>
    <row r="249" spans="2:20" ht="15" hidden="1" customHeight="1" outlineLevel="3" x14ac:dyDescent="0.2">
      <c r="B249" s="120" t="s">
        <v>412</v>
      </c>
      <c r="C249" t="s">
        <v>413</v>
      </c>
      <c r="D249" s="121">
        <v>0</v>
      </c>
      <c r="E249" s="122">
        <v>0</v>
      </c>
      <c r="F249" s="123">
        <f t="shared" si="15"/>
        <v>0</v>
      </c>
      <c r="G249" s="124">
        <v>0</v>
      </c>
      <c r="H249" s="121">
        <v>0</v>
      </c>
      <c r="I249" s="122">
        <v>5000</v>
      </c>
      <c r="J249" s="123">
        <f t="shared" si="16"/>
        <v>-5000</v>
      </c>
      <c r="K249" s="124">
        <v>5000</v>
      </c>
      <c r="L249" s="121">
        <v>0</v>
      </c>
      <c r="M249" s="122">
        <v>5000</v>
      </c>
      <c r="N249" s="123">
        <f t="shared" si="17"/>
        <v>-5000</v>
      </c>
      <c r="O249" s="97">
        <f t="shared" si="18"/>
        <v>5000</v>
      </c>
      <c r="P249" s="121">
        <v>0</v>
      </c>
      <c r="Q249" s="122">
        <v>0</v>
      </c>
      <c r="R249" s="123">
        <f t="shared" si="19"/>
        <v>0</v>
      </c>
      <c r="S249" s="125">
        <v>0</v>
      </c>
      <c r="T249" s="97"/>
    </row>
    <row r="250" spans="2:20" ht="15" hidden="1" customHeight="1" outlineLevel="3" x14ac:dyDescent="0.2">
      <c r="B250" s="120" t="s">
        <v>358</v>
      </c>
      <c r="C250" t="s">
        <v>359</v>
      </c>
      <c r="D250" s="121">
        <v>0</v>
      </c>
      <c r="E250" s="122">
        <v>0</v>
      </c>
      <c r="F250" s="123">
        <f t="shared" si="15"/>
        <v>0</v>
      </c>
      <c r="G250" s="124">
        <v>0</v>
      </c>
      <c r="H250" s="121">
        <v>2600.6</v>
      </c>
      <c r="I250" s="122">
        <v>0</v>
      </c>
      <c r="J250" s="123">
        <f t="shared" si="16"/>
        <v>2600.6</v>
      </c>
      <c r="K250" s="124">
        <v>0</v>
      </c>
      <c r="L250" s="121">
        <v>2600.6</v>
      </c>
      <c r="M250" s="122">
        <v>0</v>
      </c>
      <c r="N250" s="123">
        <f t="shared" si="17"/>
        <v>2600.6</v>
      </c>
      <c r="O250" s="97">
        <f t="shared" si="18"/>
        <v>0</v>
      </c>
      <c r="P250" s="121">
        <v>0</v>
      </c>
      <c r="Q250" s="122">
        <v>0</v>
      </c>
      <c r="R250" s="123">
        <f t="shared" si="19"/>
        <v>0</v>
      </c>
      <c r="S250" s="125">
        <v>0</v>
      </c>
      <c r="T250" s="97"/>
    </row>
    <row r="251" spans="2:20" ht="15" customHeight="1" outlineLevel="2" collapsed="1" x14ac:dyDescent="0.2">
      <c r="B251" s="126" t="s">
        <v>449</v>
      </c>
      <c r="C251" s="127" t="s">
        <v>450</v>
      </c>
      <c r="D251" s="128">
        <f>SUBTOTAL(9,D236:D250)</f>
        <v>-111561</v>
      </c>
      <c r="E251" s="129">
        <f>SUBTOTAL(9,E236:E250)</f>
        <v>-165800</v>
      </c>
      <c r="F251" s="130">
        <f>D251-E251</f>
        <v>54239</v>
      </c>
      <c r="G251" s="131">
        <f>SUBTOTAL(9,G236:G250)</f>
        <v>-165800</v>
      </c>
      <c r="H251" s="128">
        <f>SUBTOTAL(9,H236:H250)</f>
        <v>379895.41000000003</v>
      </c>
      <c r="I251" s="129">
        <f>SUBTOTAL(9,I236:I250)</f>
        <v>467600</v>
      </c>
      <c r="J251" s="130">
        <f>H251-I251</f>
        <v>-87704.589999999967</v>
      </c>
      <c r="K251" s="131">
        <f>SUBTOTAL(9,K236:K250)</f>
        <v>467600</v>
      </c>
      <c r="L251" s="128">
        <f>SUBTOTAL(9,L236:L250)</f>
        <v>268334.41000000003</v>
      </c>
      <c r="M251" s="129">
        <f>SUBTOTAL(9,M236:M250)</f>
        <v>301800</v>
      </c>
      <c r="N251" s="130">
        <f>L251-M251</f>
        <v>-33465.589999999967</v>
      </c>
      <c r="O251" s="131">
        <f>G251+K251</f>
        <v>301800</v>
      </c>
      <c r="P251" s="128">
        <f>SUBTOTAL(9,P236:P250)</f>
        <v>0</v>
      </c>
      <c r="Q251" s="129">
        <f>SUBTOTAL(9,Q236:Q250)</f>
        <v>0</v>
      </c>
      <c r="R251" s="130">
        <f>P251-Q251</f>
        <v>0</v>
      </c>
      <c r="S251" s="132">
        <f>SUBTOTAL(9,S236:S250)</f>
        <v>0</v>
      </c>
      <c r="T251" s="97"/>
    </row>
    <row r="252" spans="2:20" ht="15" customHeight="1" outlineLevel="1" x14ac:dyDescent="0.2">
      <c r="B252" s="133" t="s">
        <v>288</v>
      </c>
      <c r="C252" s="134"/>
      <c r="D252" s="135">
        <f>SUBTOTAL(9,D196:D251)</f>
        <v>-1284900</v>
      </c>
      <c r="E252" s="136">
        <f>SUBTOTAL(9,E196:E251)</f>
        <v>-957000</v>
      </c>
      <c r="F252" s="137">
        <f>D252-E252</f>
        <v>-327900</v>
      </c>
      <c r="G252" s="138">
        <f>SUBTOTAL(9,G196:G251)</f>
        <v>-957000</v>
      </c>
      <c r="H252" s="135">
        <f>SUBTOTAL(9,H196:H251)</f>
        <v>2798278.6700000009</v>
      </c>
      <c r="I252" s="136">
        <f>SUBTOTAL(9,I196:I251)</f>
        <v>2974200</v>
      </c>
      <c r="J252" s="137">
        <f>H252-I252</f>
        <v>-175921.32999999914</v>
      </c>
      <c r="K252" s="138">
        <f>SUBTOTAL(9,K196:K251)</f>
        <v>2974200</v>
      </c>
      <c r="L252" s="135">
        <f>SUBTOTAL(9,L196:L251)</f>
        <v>1513378.6700000002</v>
      </c>
      <c r="M252" s="136">
        <f>SUBTOTAL(9,M196:M251)</f>
        <v>2017200</v>
      </c>
      <c r="N252" s="137">
        <f>L252-M252</f>
        <v>-503821.32999999984</v>
      </c>
      <c r="O252" s="138">
        <f>G252+K252</f>
        <v>2017200</v>
      </c>
      <c r="P252" s="135">
        <f>SUBTOTAL(9,P196:P251)</f>
        <v>-72300</v>
      </c>
      <c r="Q252" s="136">
        <f>SUBTOTAL(9,Q196:Q251)</f>
        <v>0</v>
      </c>
      <c r="R252" s="137">
        <f>P252-Q252</f>
        <v>-72300</v>
      </c>
      <c r="S252" s="139">
        <f>SUBTOTAL(9,S196:S251)</f>
        <v>0</v>
      </c>
      <c r="T252" s="97"/>
    </row>
    <row r="253" spans="2:20" ht="15" hidden="1" customHeight="1" outlineLevel="3" x14ac:dyDescent="0.2">
      <c r="B253" s="120" t="s">
        <v>299</v>
      </c>
      <c r="C253" t="s">
        <v>300</v>
      </c>
      <c r="D253" s="121">
        <v>-50522</v>
      </c>
      <c r="E253" s="122">
        <v>-79300</v>
      </c>
      <c r="F253" s="123">
        <f t="shared" si="15"/>
        <v>28778</v>
      </c>
      <c r="G253" s="124">
        <v>-79300</v>
      </c>
      <c r="H253" s="121">
        <v>0</v>
      </c>
      <c r="I253" s="122">
        <v>0</v>
      </c>
      <c r="J253" s="123">
        <f t="shared" si="16"/>
        <v>0</v>
      </c>
      <c r="K253" s="124">
        <v>0</v>
      </c>
      <c r="L253" s="121">
        <v>-50522</v>
      </c>
      <c r="M253" s="122">
        <v>-79300</v>
      </c>
      <c r="N253" s="123">
        <f t="shared" si="17"/>
        <v>28778</v>
      </c>
      <c r="O253" s="97">
        <f t="shared" si="18"/>
        <v>-79300</v>
      </c>
      <c r="P253" s="121">
        <v>0</v>
      </c>
      <c r="Q253" s="122">
        <v>0</v>
      </c>
      <c r="R253" s="123">
        <f t="shared" si="19"/>
        <v>0</v>
      </c>
      <c r="S253" s="125">
        <v>0</v>
      </c>
      <c r="T253" s="97"/>
    </row>
    <row r="254" spans="2:20" ht="15" hidden="1" customHeight="1" outlineLevel="3" x14ac:dyDescent="0.2">
      <c r="B254" s="120" t="s">
        <v>301</v>
      </c>
      <c r="C254" t="s">
        <v>302</v>
      </c>
      <c r="D254" s="121">
        <v>0</v>
      </c>
      <c r="E254" s="122">
        <v>0</v>
      </c>
      <c r="F254" s="123">
        <f t="shared" si="15"/>
        <v>0</v>
      </c>
      <c r="G254" s="124">
        <v>0</v>
      </c>
      <c r="H254" s="121">
        <v>170562.73</v>
      </c>
      <c r="I254" s="122">
        <v>218700</v>
      </c>
      <c r="J254" s="123">
        <f t="shared" si="16"/>
        <v>-48137.26999999999</v>
      </c>
      <c r="K254" s="124">
        <v>218700</v>
      </c>
      <c r="L254" s="121">
        <v>170562.73</v>
      </c>
      <c r="M254" s="122">
        <v>218700</v>
      </c>
      <c r="N254" s="123">
        <f t="shared" si="17"/>
        <v>-48137.26999999999</v>
      </c>
      <c r="O254" s="97">
        <f t="shared" si="18"/>
        <v>218700</v>
      </c>
      <c r="P254" s="121">
        <v>0</v>
      </c>
      <c r="Q254" s="122">
        <v>0</v>
      </c>
      <c r="R254" s="123">
        <f t="shared" si="19"/>
        <v>0</v>
      </c>
      <c r="S254" s="125">
        <v>0</v>
      </c>
      <c r="T254" s="97"/>
    </row>
    <row r="255" spans="2:20" ht="15" hidden="1" customHeight="1" outlineLevel="3" x14ac:dyDescent="0.2">
      <c r="B255" s="120" t="s">
        <v>307</v>
      </c>
      <c r="C255" t="s">
        <v>308</v>
      </c>
      <c r="D255" s="121">
        <v>0</v>
      </c>
      <c r="E255" s="122">
        <v>0</v>
      </c>
      <c r="F255" s="123">
        <f t="shared" si="15"/>
        <v>0</v>
      </c>
      <c r="G255" s="124">
        <v>0</v>
      </c>
      <c r="H255" s="121">
        <v>18916</v>
      </c>
      <c r="I255" s="122">
        <v>19100</v>
      </c>
      <c r="J255" s="123">
        <f t="shared" si="16"/>
        <v>-184</v>
      </c>
      <c r="K255" s="124">
        <v>19100</v>
      </c>
      <c r="L255" s="121">
        <v>18916</v>
      </c>
      <c r="M255" s="122">
        <v>19100</v>
      </c>
      <c r="N255" s="123">
        <f t="shared" si="17"/>
        <v>-184</v>
      </c>
      <c r="O255" s="97">
        <f t="shared" si="18"/>
        <v>19100</v>
      </c>
      <c r="P255" s="121">
        <v>0</v>
      </c>
      <c r="Q255" s="122">
        <v>0</v>
      </c>
      <c r="R255" s="123">
        <f t="shared" si="19"/>
        <v>0</v>
      </c>
      <c r="S255" s="125">
        <v>0</v>
      </c>
      <c r="T255" s="97"/>
    </row>
    <row r="256" spans="2:20" ht="15" hidden="1" customHeight="1" outlineLevel="3" x14ac:dyDescent="0.2">
      <c r="B256" s="120" t="s">
        <v>315</v>
      </c>
      <c r="C256" t="s">
        <v>300</v>
      </c>
      <c r="D256" s="121">
        <v>0</v>
      </c>
      <c r="E256" s="122">
        <v>0</v>
      </c>
      <c r="F256" s="123">
        <f t="shared" si="15"/>
        <v>0</v>
      </c>
      <c r="G256" s="124">
        <v>0</v>
      </c>
      <c r="H256" s="121">
        <v>50522</v>
      </c>
      <c r="I256" s="122">
        <v>79300</v>
      </c>
      <c r="J256" s="123">
        <f t="shared" si="16"/>
        <v>-28778</v>
      </c>
      <c r="K256" s="124">
        <v>79300</v>
      </c>
      <c r="L256" s="121">
        <v>50522</v>
      </c>
      <c r="M256" s="122">
        <v>79300</v>
      </c>
      <c r="N256" s="123">
        <f t="shared" si="17"/>
        <v>-28778</v>
      </c>
      <c r="O256" s="97">
        <f t="shared" si="18"/>
        <v>79300</v>
      </c>
      <c r="P256" s="121">
        <v>0</v>
      </c>
      <c r="Q256" s="122">
        <v>0</v>
      </c>
      <c r="R256" s="123">
        <f t="shared" si="19"/>
        <v>0</v>
      </c>
      <c r="S256" s="125">
        <v>0</v>
      </c>
      <c r="T256" s="97"/>
    </row>
    <row r="257" spans="2:20" ht="15" hidden="1" customHeight="1" outlineLevel="3" x14ac:dyDescent="0.2">
      <c r="B257" s="120" t="s">
        <v>336</v>
      </c>
      <c r="C257" t="s">
        <v>337</v>
      </c>
      <c r="D257" s="121">
        <v>0</v>
      </c>
      <c r="E257" s="122">
        <v>0</v>
      </c>
      <c r="F257" s="123">
        <f t="shared" si="15"/>
        <v>0</v>
      </c>
      <c r="G257" s="124">
        <v>0</v>
      </c>
      <c r="H257" s="121">
        <v>0</v>
      </c>
      <c r="I257" s="122">
        <v>1500</v>
      </c>
      <c r="J257" s="123">
        <f t="shared" si="16"/>
        <v>-1500</v>
      </c>
      <c r="K257" s="124">
        <v>1500</v>
      </c>
      <c r="L257" s="121">
        <v>0</v>
      </c>
      <c r="M257" s="122">
        <v>1500</v>
      </c>
      <c r="N257" s="123">
        <f t="shared" si="17"/>
        <v>-1500</v>
      </c>
      <c r="O257" s="97">
        <f t="shared" si="18"/>
        <v>1500</v>
      </c>
      <c r="P257" s="121">
        <v>0</v>
      </c>
      <c r="Q257" s="122">
        <v>0</v>
      </c>
      <c r="R257" s="123">
        <f t="shared" si="19"/>
        <v>0</v>
      </c>
      <c r="S257" s="125">
        <v>0</v>
      </c>
      <c r="T257" s="97"/>
    </row>
    <row r="258" spans="2:20" ht="15" customHeight="1" outlineLevel="2" collapsed="1" x14ac:dyDescent="0.2">
      <c r="B258" s="126" t="s">
        <v>451</v>
      </c>
      <c r="C258" s="127" t="s">
        <v>452</v>
      </c>
      <c r="D258" s="128">
        <f>SUBTOTAL(9,D253:D257)</f>
        <v>-50522</v>
      </c>
      <c r="E258" s="129">
        <f>SUBTOTAL(9,E253:E257)</f>
        <v>-79300</v>
      </c>
      <c r="F258" s="130">
        <f>D258-E258</f>
        <v>28778</v>
      </c>
      <c r="G258" s="131">
        <f>SUBTOTAL(9,G253:G257)</f>
        <v>-79300</v>
      </c>
      <c r="H258" s="128">
        <f>SUBTOTAL(9,H253:H257)</f>
        <v>240000.73</v>
      </c>
      <c r="I258" s="129">
        <f>SUBTOTAL(9,I253:I257)</f>
        <v>318600</v>
      </c>
      <c r="J258" s="130">
        <f>H258-I258</f>
        <v>-78599.26999999999</v>
      </c>
      <c r="K258" s="131">
        <f>SUBTOTAL(9,K253:K257)</f>
        <v>318600</v>
      </c>
      <c r="L258" s="128">
        <f>SUBTOTAL(9,L253:L257)</f>
        <v>189478.73</v>
      </c>
      <c r="M258" s="129">
        <f>SUBTOTAL(9,M253:M257)</f>
        <v>239300</v>
      </c>
      <c r="N258" s="130">
        <f>L258-M258</f>
        <v>-49821.26999999999</v>
      </c>
      <c r="O258" s="131">
        <f>G258+K258</f>
        <v>239300</v>
      </c>
      <c r="P258" s="128">
        <f>SUBTOTAL(9,P253:P257)</f>
        <v>0</v>
      </c>
      <c r="Q258" s="129">
        <f>SUBTOTAL(9,Q253:Q257)</f>
        <v>0</v>
      </c>
      <c r="R258" s="130">
        <f>P258-Q258</f>
        <v>0</v>
      </c>
      <c r="S258" s="132">
        <f>SUBTOTAL(9,S253:S257)</f>
        <v>0</v>
      </c>
      <c r="T258" s="97"/>
    </row>
    <row r="259" spans="2:20" ht="15" hidden="1" customHeight="1" outlineLevel="3" x14ac:dyDescent="0.2">
      <c r="B259" s="120" t="s">
        <v>445</v>
      </c>
      <c r="C259" t="s">
        <v>446</v>
      </c>
      <c r="D259" s="121">
        <v>0</v>
      </c>
      <c r="E259" s="122">
        <v>-70000</v>
      </c>
      <c r="F259" s="123">
        <f t="shared" si="15"/>
        <v>70000</v>
      </c>
      <c r="G259" s="124">
        <v>-70000</v>
      </c>
      <c r="H259" s="121">
        <v>0</v>
      </c>
      <c r="I259" s="122">
        <v>0</v>
      </c>
      <c r="J259" s="123">
        <f t="shared" si="16"/>
        <v>0</v>
      </c>
      <c r="K259" s="124">
        <v>0</v>
      </c>
      <c r="L259" s="121">
        <v>0</v>
      </c>
      <c r="M259" s="122">
        <v>-70000</v>
      </c>
      <c r="N259" s="123">
        <f t="shared" si="17"/>
        <v>70000</v>
      </c>
      <c r="O259" s="97">
        <f t="shared" si="18"/>
        <v>-70000</v>
      </c>
      <c r="P259" s="121">
        <v>0</v>
      </c>
      <c r="Q259" s="122">
        <v>0</v>
      </c>
      <c r="R259" s="123">
        <f t="shared" si="19"/>
        <v>0</v>
      </c>
      <c r="S259" s="125">
        <v>0</v>
      </c>
      <c r="T259" s="97"/>
    </row>
    <row r="260" spans="2:20" ht="15" hidden="1" customHeight="1" outlineLevel="3" x14ac:dyDescent="0.2">
      <c r="B260" s="120" t="s">
        <v>453</v>
      </c>
      <c r="C260" t="s">
        <v>454</v>
      </c>
      <c r="D260" s="121">
        <v>-129000</v>
      </c>
      <c r="E260" s="122">
        <v>-129000</v>
      </c>
      <c r="F260" s="123">
        <f t="shared" si="15"/>
        <v>0</v>
      </c>
      <c r="G260" s="124">
        <v>-129000</v>
      </c>
      <c r="H260" s="121">
        <v>0</v>
      </c>
      <c r="I260" s="122">
        <v>0</v>
      </c>
      <c r="J260" s="123">
        <f t="shared" si="16"/>
        <v>0</v>
      </c>
      <c r="K260" s="124">
        <v>0</v>
      </c>
      <c r="L260" s="121">
        <v>-129000</v>
      </c>
      <c r="M260" s="122">
        <v>-129000</v>
      </c>
      <c r="N260" s="123">
        <f t="shared" si="17"/>
        <v>0</v>
      </c>
      <c r="O260" s="97">
        <f t="shared" si="18"/>
        <v>-129000</v>
      </c>
      <c r="P260" s="121">
        <v>0</v>
      </c>
      <c r="Q260" s="122">
        <v>0</v>
      </c>
      <c r="R260" s="123">
        <f t="shared" si="19"/>
        <v>0</v>
      </c>
      <c r="S260" s="125">
        <v>0</v>
      </c>
      <c r="T260" s="97"/>
    </row>
    <row r="261" spans="2:20" ht="15" hidden="1" customHeight="1" outlineLevel="3" x14ac:dyDescent="0.2">
      <c r="B261" s="120" t="s">
        <v>328</v>
      </c>
      <c r="C261" t="s">
        <v>329</v>
      </c>
      <c r="D261" s="121">
        <v>0</v>
      </c>
      <c r="E261" s="122">
        <v>0</v>
      </c>
      <c r="F261" s="123">
        <f t="shared" si="15"/>
        <v>0</v>
      </c>
      <c r="G261" s="124">
        <v>0</v>
      </c>
      <c r="H261" s="121">
        <v>128</v>
      </c>
      <c r="I261" s="122">
        <v>0</v>
      </c>
      <c r="J261" s="123">
        <f t="shared" si="16"/>
        <v>128</v>
      </c>
      <c r="K261" s="124">
        <v>0</v>
      </c>
      <c r="L261" s="121">
        <v>128</v>
      </c>
      <c r="M261" s="122">
        <v>0</v>
      </c>
      <c r="N261" s="123">
        <f t="shared" si="17"/>
        <v>128</v>
      </c>
      <c r="O261" s="97">
        <f t="shared" si="18"/>
        <v>0</v>
      </c>
      <c r="P261" s="121">
        <v>0</v>
      </c>
      <c r="Q261" s="122">
        <v>0</v>
      </c>
      <c r="R261" s="123">
        <f t="shared" si="19"/>
        <v>0</v>
      </c>
      <c r="S261" s="125">
        <v>0</v>
      </c>
      <c r="T261" s="97"/>
    </row>
    <row r="262" spans="2:20" ht="15" hidden="1" customHeight="1" outlineLevel="3" x14ac:dyDescent="0.2">
      <c r="B262" s="120" t="s">
        <v>354</v>
      </c>
      <c r="C262" t="s">
        <v>355</v>
      </c>
      <c r="D262" s="121">
        <v>0</v>
      </c>
      <c r="E262" s="122">
        <v>0</v>
      </c>
      <c r="F262" s="123">
        <f t="shared" si="15"/>
        <v>0</v>
      </c>
      <c r="G262" s="124">
        <v>0</v>
      </c>
      <c r="H262" s="121">
        <v>14370.83</v>
      </c>
      <c r="I262" s="122">
        <v>100000</v>
      </c>
      <c r="J262" s="123">
        <f t="shared" si="16"/>
        <v>-85629.17</v>
      </c>
      <c r="K262" s="124">
        <v>100000</v>
      </c>
      <c r="L262" s="121">
        <v>14370.83</v>
      </c>
      <c r="M262" s="122">
        <v>100000</v>
      </c>
      <c r="N262" s="123">
        <f t="shared" si="17"/>
        <v>-85629.17</v>
      </c>
      <c r="O262" s="97">
        <f t="shared" si="18"/>
        <v>100000</v>
      </c>
      <c r="P262" s="121">
        <v>0</v>
      </c>
      <c r="Q262" s="122">
        <v>0</v>
      </c>
      <c r="R262" s="123">
        <f t="shared" si="19"/>
        <v>0</v>
      </c>
      <c r="S262" s="125">
        <v>0</v>
      </c>
      <c r="T262" s="97"/>
    </row>
    <row r="263" spans="2:20" ht="15" hidden="1" customHeight="1" outlineLevel="3" x14ac:dyDescent="0.2">
      <c r="B263" s="120" t="s">
        <v>332</v>
      </c>
      <c r="C263" t="s">
        <v>333</v>
      </c>
      <c r="D263" s="121">
        <v>0</v>
      </c>
      <c r="E263" s="122">
        <v>0</v>
      </c>
      <c r="F263" s="123">
        <f t="shared" si="15"/>
        <v>0</v>
      </c>
      <c r="G263" s="124">
        <v>0</v>
      </c>
      <c r="H263" s="121">
        <v>2985</v>
      </c>
      <c r="I263" s="122">
        <v>60000</v>
      </c>
      <c r="J263" s="123">
        <f t="shared" si="16"/>
        <v>-57015</v>
      </c>
      <c r="K263" s="124">
        <v>60000</v>
      </c>
      <c r="L263" s="121">
        <v>2985</v>
      </c>
      <c r="M263" s="122">
        <v>60000</v>
      </c>
      <c r="N263" s="123">
        <f t="shared" si="17"/>
        <v>-57015</v>
      </c>
      <c r="O263" s="97">
        <f t="shared" si="18"/>
        <v>60000</v>
      </c>
      <c r="P263" s="121">
        <v>0</v>
      </c>
      <c r="Q263" s="122">
        <v>0</v>
      </c>
      <c r="R263" s="123">
        <f t="shared" si="19"/>
        <v>0</v>
      </c>
      <c r="S263" s="125">
        <v>0</v>
      </c>
      <c r="T263" s="97"/>
    </row>
    <row r="264" spans="2:20" ht="15" hidden="1" customHeight="1" outlineLevel="3" x14ac:dyDescent="0.2">
      <c r="B264" s="120" t="s">
        <v>334</v>
      </c>
      <c r="C264" t="s">
        <v>335</v>
      </c>
      <c r="D264" s="121">
        <v>0</v>
      </c>
      <c r="E264" s="122">
        <v>0</v>
      </c>
      <c r="F264" s="123">
        <f t="shared" ref="F264:F327" si="20">D264-E264</f>
        <v>0</v>
      </c>
      <c r="G264" s="124">
        <v>0</v>
      </c>
      <c r="H264" s="121">
        <v>0</v>
      </c>
      <c r="I264" s="122">
        <v>10000</v>
      </c>
      <c r="J264" s="123">
        <f t="shared" ref="J264:J327" si="21">H264-I264</f>
        <v>-10000</v>
      </c>
      <c r="K264" s="124">
        <v>10000</v>
      </c>
      <c r="L264" s="121">
        <v>0</v>
      </c>
      <c r="M264" s="122">
        <v>10000</v>
      </c>
      <c r="N264" s="123">
        <f t="shared" ref="N264:N327" si="22">L264-M264</f>
        <v>-10000</v>
      </c>
      <c r="O264" s="97">
        <f t="shared" ref="O264:O327" si="23">G264+K264</f>
        <v>10000</v>
      </c>
      <c r="P264" s="121">
        <v>0</v>
      </c>
      <c r="Q264" s="122">
        <v>0</v>
      </c>
      <c r="R264" s="123">
        <f t="shared" ref="R264:R327" si="24">P264-Q264</f>
        <v>0</v>
      </c>
      <c r="S264" s="125">
        <v>0</v>
      </c>
      <c r="T264" s="97"/>
    </row>
    <row r="265" spans="2:20" ht="15" hidden="1" customHeight="1" outlineLevel="3" x14ac:dyDescent="0.2">
      <c r="B265" s="120" t="s">
        <v>336</v>
      </c>
      <c r="C265" t="s">
        <v>337</v>
      </c>
      <c r="D265" s="121">
        <v>0</v>
      </c>
      <c r="E265" s="122">
        <v>0</v>
      </c>
      <c r="F265" s="123">
        <f t="shared" si="20"/>
        <v>0</v>
      </c>
      <c r="G265" s="124">
        <v>0</v>
      </c>
      <c r="H265" s="121">
        <v>701</v>
      </c>
      <c r="I265" s="122">
        <v>7000</v>
      </c>
      <c r="J265" s="123">
        <f t="shared" si="21"/>
        <v>-6299</v>
      </c>
      <c r="K265" s="124">
        <v>7000</v>
      </c>
      <c r="L265" s="121">
        <v>701</v>
      </c>
      <c r="M265" s="122">
        <v>7000</v>
      </c>
      <c r="N265" s="123">
        <f t="shared" si="22"/>
        <v>-6299</v>
      </c>
      <c r="O265" s="97">
        <f t="shared" si="23"/>
        <v>7000</v>
      </c>
      <c r="P265" s="121">
        <v>0</v>
      </c>
      <c r="Q265" s="122">
        <v>0</v>
      </c>
      <c r="R265" s="123">
        <f t="shared" si="24"/>
        <v>0</v>
      </c>
      <c r="S265" s="125">
        <v>0</v>
      </c>
      <c r="T265" s="97"/>
    </row>
    <row r="266" spans="2:20" ht="15" hidden="1" customHeight="1" outlineLevel="3" x14ac:dyDescent="0.2">
      <c r="B266" s="120" t="s">
        <v>340</v>
      </c>
      <c r="C266" t="s">
        <v>341</v>
      </c>
      <c r="D266" s="121">
        <v>0</v>
      </c>
      <c r="E266" s="122">
        <v>0</v>
      </c>
      <c r="F266" s="123">
        <f t="shared" si="20"/>
        <v>0</v>
      </c>
      <c r="G266" s="124">
        <v>0</v>
      </c>
      <c r="H266" s="121">
        <v>1238.3699999999999</v>
      </c>
      <c r="I266" s="122">
        <v>0</v>
      </c>
      <c r="J266" s="123">
        <f t="shared" si="21"/>
        <v>1238.3699999999999</v>
      </c>
      <c r="K266" s="124">
        <v>0</v>
      </c>
      <c r="L266" s="121">
        <v>1238.3699999999999</v>
      </c>
      <c r="M266" s="122">
        <v>0</v>
      </c>
      <c r="N266" s="123">
        <f t="shared" si="22"/>
        <v>1238.3699999999999</v>
      </c>
      <c r="O266" s="97">
        <f t="shared" si="23"/>
        <v>0</v>
      </c>
      <c r="P266" s="121">
        <v>0</v>
      </c>
      <c r="Q266" s="122">
        <v>0</v>
      </c>
      <c r="R266" s="123">
        <f t="shared" si="24"/>
        <v>0</v>
      </c>
      <c r="S266" s="125">
        <v>0</v>
      </c>
      <c r="T266" s="97"/>
    </row>
    <row r="267" spans="2:20" ht="15" hidden="1" customHeight="1" outlineLevel="3" x14ac:dyDescent="0.2">
      <c r="B267" s="120" t="s">
        <v>412</v>
      </c>
      <c r="C267" t="s">
        <v>413</v>
      </c>
      <c r="D267" s="121">
        <v>0</v>
      </c>
      <c r="E267" s="122">
        <v>0</v>
      </c>
      <c r="F267" s="123">
        <f t="shared" si="20"/>
        <v>0</v>
      </c>
      <c r="G267" s="124">
        <v>0</v>
      </c>
      <c r="H267" s="121">
        <v>0</v>
      </c>
      <c r="I267" s="122">
        <v>4000</v>
      </c>
      <c r="J267" s="123">
        <f t="shared" si="21"/>
        <v>-4000</v>
      </c>
      <c r="K267" s="124">
        <v>4000</v>
      </c>
      <c r="L267" s="121">
        <v>0</v>
      </c>
      <c r="M267" s="122">
        <v>4000</v>
      </c>
      <c r="N267" s="123">
        <f t="shared" si="22"/>
        <v>-4000</v>
      </c>
      <c r="O267" s="97">
        <f t="shared" si="23"/>
        <v>4000</v>
      </c>
      <c r="P267" s="121">
        <v>0</v>
      </c>
      <c r="Q267" s="122">
        <v>0</v>
      </c>
      <c r="R267" s="123">
        <f t="shared" si="24"/>
        <v>0</v>
      </c>
      <c r="S267" s="125">
        <v>0</v>
      </c>
      <c r="T267" s="97"/>
    </row>
    <row r="268" spans="2:20" ht="15" hidden="1" customHeight="1" outlineLevel="3" x14ac:dyDescent="0.2">
      <c r="B268" s="120" t="s">
        <v>358</v>
      </c>
      <c r="C268" t="s">
        <v>359</v>
      </c>
      <c r="D268" s="121">
        <v>0</v>
      </c>
      <c r="E268" s="122">
        <v>0</v>
      </c>
      <c r="F268" s="123">
        <f t="shared" si="20"/>
        <v>0</v>
      </c>
      <c r="G268" s="124">
        <v>0</v>
      </c>
      <c r="H268" s="121">
        <v>843.8</v>
      </c>
      <c r="I268" s="122">
        <v>0</v>
      </c>
      <c r="J268" s="123">
        <f t="shared" si="21"/>
        <v>843.8</v>
      </c>
      <c r="K268" s="124">
        <v>0</v>
      </c>
      <c r="L268" s="121">
        <v>843.8</v>
      </c>
      <c r="M268" s="122">
        <v>0</v>
      </c>
      <c r="N268" s="123">
        <f t="shared" si="22"/>
        <v>843.8</v>
      </c>
      <c r="O268" s="97">
        <f t="shared" si="23"/>
        <v>0</v>
      </c>
      <c r="P268" s="121">
        <v>0</v>
      </c>
      <c r="Q268" s="122">
        <v>0</v>
      </c>
      <c r="R268" s="123">
        <f t="shared" si="24"/>
        <v>0</v>
      </c>
      <c r="S268" s="125">
        <v>0</v>
      </c>
      <c r="T268" s="97"/>
    </row>
    <row r="269" spans="2:20" ht="15" hidden="1" customHeight="1" outlineLevel="3" x14ac:dyDescent="0.2">
      <c r="B269" s="120" t="s">
        <v>455</v>
      </c>
      <c r="C269" t="s">
        <v>273</v>
      </c>
      <c r="D269" s="121">
        <v>0</v>
      </c>
      <c r="E269" s="122">
        <v>0</v>
      </c>
      <c r="F269" s="123">
        <f t="shared" si="20"/>
        <v>0</v>
      </c>
      <c r="G269" s="124">
        <v>0</v>
      </c>
      <c r="H269" s="121">
        <v>129000</v>
      </c>
      <c r="I269" s="122">
        <v>129000</v>
      </c>
      <c r="J269" s="123">
        <f t="shared" si="21"/>
        <v>0</v>
      </c>
      <c r="K269" s="124">
        <v>129000</v>
      </c>
      <c r="L269" s="121">
        <v>129000</v>
      </c>
      <c r="M269" s="122">
        <v>129000</v>
      </c>
      <c r="N269" s="123">
        <f t="shared" si="22"/>
        <v>0</v>
      </c>
      <c r="O269" s="97">
        <f t="shared" si="23"/>
        <v>129000</v>
      </c>
      <c r="P269" s="121">
        <v>0</v>
      </c>
      <c r="Q269" s="122">
        <v>0</v>
      </c>
      <c r="R269" s="123">
        <f t="shared" si="24"/>
        <v>0</v>
      </c>
      <c r="S269" s="125">
        <v>0</v>
      </c>
      <c r="T269" s="97"/>
    </row>
    <row r="270" spans="2:20" ht="15" customHeight="1" outlineLevel="2" collapsed="1" x14ac:dyDescent="0.2">
      <c r="B270" s="126" t="s">
        <v>456</v>
      </c>
      <c r="C270" s="127" t="s">
        <v>457</v>
      </c>
      <c r="D270" s="128">
        <f>SUBTOTAL(9,D259:D269)</f>
        <v>-129000</v>
      </c>
      <c r="E270" s="129">
        <f>SUBTOTAL(9,E259:E269)</f>
        <v>-199000</v>
      </c>
      <c r="F270" s="130">
        <f>D270-E270</f>
        <v>70000</v>
      </c>
      <c r="G270" s="131">
        <f>SUBTOTAL(9,G259:G269)</f>
        <v>-199000</v>
      </c>
      <c r="H270" s="128">
        <f>SUBTOTAL(9,H259:H269)</f>
        <v>149267</v>
      </c>
      <c r="I270" s="129">
        <f>SUBTOTAL(9,I259:I269)</f>
        <v>310000</v>
      </c>
      <c r="J270" s="130">
        <f>H270-I270</f>
        <v>-160733</v>
      </c>
      <c r="K270" s="131">
        <f>SUBTOTAL(9,K259:K269)</f>
        <v>310000</v>
      </c>
      <c r="L270" s="128">
        <f>SUBTOTAL(9,L259:L269)</f>
        <v>20267</v>
      </c>
      <c r="M270" s="129">
        <f>SUBTOTAL(9,M259:M269)</f>
        <v>111000</v>
      </c>
      <c r="N270" s="130">
        <f>L270-M270</f>
        <v>-90733</v>
      </c>
      <c r="O270" s="131">
        <f>G270+K270</f>
        <v>111000</v>
      </c>
      <c r="P270" s="128">
        <f>SUBTOTAL(9,P259:P269)</f>
        <v>0</v>
      </c>
      <c r="Q270" s="129">
        <f>SUBTOTAL(9,Q259:Q269)</f>
        <v>0</v>
      </c>
      <c r="R270" s="130">
        <f>P270-Q270</f>
        <v>0</v>
      </c>
      <c r="S270" s="132">
        <f>SUBTOTAL(9,S259:S269)</f>
        <v>0</v>
      </c>
      <c r="T270" s="97"/>
    </row>
    <row r="271" spans="2:20" ht="15" customHeight="1" outlineLevel="1" x14ac:dyDescent="0.2">
      <c r="B271" s="133" t="s">
        <v>289</v>
      </c>
      <c r="C271" s="134"/>
      <c r="D271" s="135">
        <f>SUBTOTAL(9,D253:D270)</f>
        <v>-179522</v>
      </c>
      <c r="E271" s="136">
        <f>SUBTOTAL(9,E253:E270)</f>
        <v>-278300</v>
      </c>
      <c r="F271" s="137">
        <f>D271-E271</f>
        <v>98778</v>
      </c>
      <c r="G271" s="138">
        <f>SUBTOTAL(9,G253:G270)</f>
        <v>-278300</v>
      </c>
      <c r="H271" s="135">
        <f>SUBTOTAL(9,H253:H270)</f>
        <v>389267.73</v>
      </c>
      <c r="I271" s="136">
        <f>SUBTOTAL(9,I253:I270)</f>
        <v>628600</v>
      </c>
      <c r="J271" s="137">
        <f>H271-I271</f>
        <v>-239332.27000000002</v>
      </c>
      <c r="K271" s="138">
        <f>SUBTOTAL(9,K253:K270)</f>
        <v>628600</v>
      </c>
      <c r="L271" s="135">
        <f>SUBTOTAL(9,L253:L270)</f>
        <v>209745.73</v>
      </c>
      <c r="M271" s="136">
        <f>SUBTOTAL(9,M253:M270)</f>
        <v>350300</v>
      </c>
      <c r="N271" s="137">
        <f>L271-M271</f>
        <v>-140554.26999999999</v>
      </c>
      <c r="O271" s="138">
        <f>G271+K271</f>
        <v>350300</v>
      </c>
      <c r="P271" s="135">
        <f>SUBTOTAL(9,P253:P270)</f>
        <v>0</v>
      </c>
      <c r="Q271" s="136">
        <f>SUBTOTAL(9,Q253:Q270)</f>
        <v>0</v>
      </c>
      <c r="R271" s="137">
        <f>P271-Q271</f>
        <v>0</v>
      </c>
      <c r="S271" s="139">
        <f>SUBTOTAL(9,S253:S270)</f>
        <v>0</v>
      </c>
      <c r="T271" s="97"/>
    </row>
    <row r="272" spans="2:20" ht="15" hidden="1" customHeight="1" outlineLevel="3" x14ac:dyDescent="0.2">
      <c r="B272" s="120" t="s">
        <v>346</v>
      </c>
      <c r="C272" t="s">
        <v>347</v>
      </c>
      <c r="D272" s="121">
        <v>0</v>
      </c>
      <c r="E272" s="122">
        <v>0</v>
      </c>
      <c r="F272" s="123">
        <f t="shared" si="20"/>
        <v>0</v>
      </c>
      <c r="G272" s="124">
        <v>0</v>
      </c>
      <c r="H272" s="121">
        <v>3595</v>
      </c>
      <c r="I272" s="122">
        <v>0</v>
      </c>
      <c r="J272" s="123">
        <f t="shared" si="21"/>
        <v>3595</v>
      </c>
      <c r="K272" s="124">
        <v>0</v>
      </c>
      <c r="L272" s="121">
        <v>3595</v>
      </c>
      <c r="M272" s="122">
        <v>0</v>
      </c>
      <c r="N272" s="123">
        <f t="shared" si="22"/>
        <v>3595</v>
      </c>
      <c r="O272" s="97">
        <f t="shared" si="23"/>
        <v>0</v>
      </c>
      <c r="P272" s="121">
        <v>0</v>
      </c>
      <c r="Q272" s="122">
        <v>0</v>
      </c>
      <c r="R272" s="123">
        <f t="shared" si="24"/>
        <v>0</v>
      </c>
      <c r="S272" s="125">
        <v>0</v>
      </c>
      <c r="T272" s="97"/>
    </row>
    <row r="273" spans="2:20" ht="15" customHeight="1" outlineLevel="2" collapsed="1" x14ac:dyDescent="0.2">
      <c r="B273" s="126" t="s">
        <v>458</v>
      </c>
      <c r="C273" s="127" t="s">
        <v>459</v>
      </c>
      <c r="D273" s="128">
        <f>SUBTOTAL(9,D272:D272)</f>
        <v>0</v>
      </c>
      <c r="E273" s="129">
        <f>SUBTOTAL(9,E272:E272)</f>
        <v>0</v>
      </c>
      <c r="F273" s="130">
        <f>D273-E273</f>
        <v>0</v>
      </c>
      <c r="G273" s="131">
        <f>SUBTOTAL(9,G272:G272)</f>
        <v>0</v>
      </c>
      <c r="H273" s="128">
        <f>SUBTOTAL(9,H272:H272)</f>
        <v>3595</v>
      </c>
      <c r="I273" s="129">
        <f>SUBTOTAL(9,I272:I272)</f>
        <v>0</v>
      </c>
      <c r="J273" s="130">
        <f>H273-I273</f>
        <v>3595</v>
      </c>
      <c r="K273" s="131">
        <f>SUBTOTAL(9,K272:K272)</f>
        <v>0</v>
      </c>
      <c r="L273" s="128">
        <f>SUBTOTAL(9,L272:L272)</f>
        <v>3595</v>
      </c>
      <c r="M273" s="129">
        <f>SUBTOTAL(9,M272:M272)</f>
        <v>0</v>
      </c>
      <c r="N273" s="130">
        <f>L273-M273</f>
        <v>3595</v>
      </c>
      <c r="O273" s="131">
        <f>G273+K273</f>
        <v>0</v>
      </c>
      <c r="P273" s="128">
        <f>SUBTOTAL(9,P272:P272)</f>
        <v>0</v>
      </c>
      <c r="Q273" s="129">
        <f>SUBTOTAL(9,Q272:Q272)</f>
        <v>0</v>
      </c>
      <c r="R273" s="130">
        <f>P273-Q273</f>
        <v>0</v>
      </c>
      <c r="S273" s="132">
        <f>SUBTOTAL(9,S272:S272)</f>
        <v>0</v>
      </c>
      <c r="T273" s="97"/>
    </row>
    <row r="274" spans="2:20" ht="15" hidden="1" customHeight="1" outlineLevel="3" x14ac:dyDescent="0.2">
      <c r="B274" s="120" t="s">
        <v>332</v>
      </c>
      <c r="C274" t="s">
        <v>333</v>
      </c>
      <c r="D274" s="121">
        <v>0</v>
      </c>
      <c r="E274" s="122">
        <v>0</v>
      </c>
      <c r="F274" s="123">
        <f t="shared" si="20"/>
        <v>0</v>
      </c>
      <c r="G274" s="124">
        <v>0</v>
      </c>
      <c r="H274" s="121">
        <v>0</v>
      </c>
      <c r="I274" s="122">
        <v>8000</v>
      </c>
      <c r="J274" s="123">
        <f t="shared" si="21"/>
        <v>-8000</v>
      </c>
      <c r="K274" s="124">
        <v>8000</v>
      </c>
      <c r="L274" s="121">
        <v>0</v>
      </c>
      <c r="M274" s="122">
        <v>8000</v>
      </c>
      <c r="N274" s="123">
        <f t="shared" si="22"/>
        <v>-8000</v>
      </c>
      <c r="O274" s="97">
        <f t="shared" si="23"/>
        <v>8000</v>
      </c>
      <c r="P274" s="121">
        <v>0</v>
      </c>
      <c r="Q274" s="122">
        <v>0</v>
      </c>
      <c r="R274" s="123">
        <f t="shared" si="24"/>
        <v>0</v>
      </c>
      <c r="S274" s="125">
        <v>0</v>
      </c>
      <c r="T274" s="97"/>
    </row>
    <row r="275" spans="2:20" ht="15" hidden="1" customHeight="1" outlineLevel="3" x14ac:dyDescent="0.2">
      <c r="B275" s="120" t="s">
        <v>336</v>
      </c>
      <c r="C275" t="s">
        <v>337</v>
      </c>
      <c r="D275" s="121">
        <v>0</v>
      </c>
      <c r="E275" s="122">
        <v>0</v>
      </c>
      <c r="F275" s="123">
        <f t="shared" si="20"/>
        <v>0</v>
      </c>
      <c r="G275" s="124">
        <v>0</v>
      </c>
      <c r="H275" s="121">
        <v>0</v>
      </c>
      <c r="I275" s="122">
        <v>2000</v>
      </c>
      <c r="J275" s="123">
        <f t="shared" si="21"/>
        <v>-2000</v>
      </c>
      <c r="K275" s="124">
        <v>2000</v>
      </c>
      <c r="L275" s="121">
        <v>0</v>
      </c>
      <c r="M275" s="122">
        <v>2000</v>
      </c>
      <c r="N275" s="123">
        <f t="shared" si="22"/>
        <v>-2000</v>
      </c>
      <c r="O275" s="97">
        <f t="shared" si="23"/>
        <v>2000</v>
      </c>
      <c r="P275" s="121">
        <v>0</v>
      </c>
      <c r="Q275" s="122">
        <v>0</v>
      </c>
      <c r="R275" s="123">
        <f t="shared" si="24"/>
        <v>0</v>
      </c>
      <c r="S275" s="125">
        <v>0</v>
      </c>
      <c r="T275" s="97"/>
    </row>
    <row r="276" spans="2:20" ht="15" hidden="1" customHeight="1" outlineLevel="3" x14ac:dyDescent="0.2">
      <c r="B276" s="120" t="s">
        <v>460</v>
      </c>
      <c r="C276" t="s">
        <v>461</v>
      </c>
      <c r="D276" s="121">
        <v>0</v>
      </c>
      <c r="E276" s="122">
        <v>0</v>
      </c>
      <c r="F276" s="123">
        <f t="shared" si="20"/>
        <v>0</v>
      </c>
      <c r="G276" s="124">
        <v>0</v>
      </c>
      <c r="H276" s="121">
        <v>0</v>
      </c>
      <c r="I276" s="122">
        <v>20000</v>
      </c>
      <c r="J276" s="123">
        <f t="shared" si="21"/>
        <v>-20000</v>
      </c>
      <c r="K276" s="124">
        <v>20000</v>
      </c>
      <c r="L276" s="121">
        <v>0</v>
      </c>
      <c r="M276" s="122">
        <v>20000</v>
      </c>
      <c r="N276" s="123">
        <f t="shared" si="22"/>
        <v>-20000</v>
      </c>
      <c r="O276" s="97">
        <f t="shared" si="23"/>
        <v>20000</v>
      </c>
      <c r="P276" s="121">
        <v>0</v>
      </c>
      <c r="Q276" s="122">
        <v>0</v>
      </c>
      <c r="R276" s="123">
        <f t="shared" si="24"/>
        <v>0</v>
      </c>
      <c r="S276" s="125">
        <v>0</v>
      </c>
      <c r="T276" s="97"/>
    </row>
    <row r="277" spans="2:20" ht="15" hidden="1" customHeight="1" outlineLevel="3" x14ac:dyDescent="0.2">
      <c r="B277" s="120" t="s">
        <v>340</v>
      </c>
      <c r="C277" t="s">
        <v>341</v>
      </c>
      <c r="D277" s="121">
        <v>0</v>
      </c>
      <c r="E277" s="122">
        <v>0</v>
      </c>
      <c r="F277" s="123">
        <f t="shared" si="20"/>
        <v>0</v>
      </c>
      <c r="G277" s="124">
        <v>0</v>
      </c>
      <c r="H277" s="121">
        <v>1153</v>
      </c>
      <c r="I277" s="122">
        <v>0</v>
      </c>
      <c r="J277" s="123">
        <f t="shared" si="21"/>
        <v>1153</v>
      </c>
      <c r="K277" s="124">
        <v>0</v>
      </c>
      <c r="L277" s="121">
        <v>1153</v>
      </c>
      <c r="M277" s="122">
        <v>0</v>
      </c>
      <c r="N277" s="123">
        <f t="shared" si="22"/>
        <v>1153</v>
      </c>
      <c r="O277" s="97">
        <f t="shared" si="23"/>
        <v>0</v>
      </c>
      <c r="P277" s="121">
        <v>0</v>
      </c>
      <c r="Q277" s="122">
        <v>0</v>
      </c>
      <c r="R277" s="123">
        <f t="shared" si="24"/>
        <v>0</v>
      </c>
      <c r="S277" s="125">
        <v>0</v>
      </c>
      <c r="T277" s="97"/>
    </row>
    <row r="278" spans="2:20" ht="15" customHeight="1" outlineLevel="2" collapsed="1" x14ac:dyDescent="0.2">
      <c r="B278" s="126" t="s">
        <v>462</v>
      </c>
      <c r="C278" s="127" t="s">
        <v>463</v>
      </c>
      <c r="D278" s="128">
        <f>SUBTOTAL(9,D274:D277)</f>
        <v>0</v>
      </c>
      <c r="E278" s="129">
        <f>SUBTOTAL(9,E274:E277)</f>
        <v>0</v>
      </c>
      <c r="F278" s="130">
        <f>D278-E278</f>
        <v>0</v>
      </c>
      <c r="G278" s="131">
        <f>SUBTOTAL(9,G274:G277)</f>
        <v>0</v>
      </c>
      <c r="H278" s="128">
        <f>SUBTOTAL(9,H274:H277)</f>
        <v>1153</v>
      </c>
      <c r="I278" s="129">
        <f>SUBTOTAL(9,I274:I277)</f>
        <v>30000</v>
      </c>
      <c r="J278" s="130">
        <f>H278-I278</f>
        <v>-28847</v>
      </c>
      <c r="K278" s="131">
        <f>SUBTOTAL(9,K274:K277)</f>
        <v>30000</v>
      </c>
      <c r="L278" s="128">
        <f>SUBTOTAL(9,L274:L277)</f>
        <v>1153</v>
      </c>
      <c r="M278" s="129">
        <f>SUBTOTAL(9,M274:M277)</f>
        <v>30000</v>
      </c>
      <c r="N278" s="130">
        <f>L278-M278</f>
        <v>-28847</v>
      </c>
      <c r="O278" s="131">
        <f>G278+K278</f>
        <v>30000</v>
      </c>
      <c r="P278" s="128">
        <f>SUBTOTAL(9,P274:P277)</f>
        <v>0</v>
      </c>
      <c r="Q278" s="129">
        <f>SUBTOTAL(9,Q274:Q277)</f>
        <v>0</v>
      </c>
      <c r="R278" s="130">
        <f>P278-Q278</f>
        <v>0</v>
      </c>
      <c r="S278" s="132">
        <f>SUBTOTAL(9,S274:S277)</f>
        <v>0</v>
      </c>
      <c r="T278" s="97"/>
    </row>
    <row r="279" spans="2:20" ht="15" hidden="1" customHeight="1" outlineLevel="3" x14ac:dyDescent="0.2">
      <c r="B279" s="120" t="s">
        <v>445</v>
      </c>
      <c r="C279" t="s">
        <v>446</v>
      </c>
      <c r="D279" s="121">
        <v>0</v>
      </c>
      <c r="E279" s="122">
        <v>-100000</v>
      </c>
      <c r="F279" s="123">
        <f t="shared" si="20"/>
        <v>100000</v>
      </c>
      <c r="G279" s="124">
        <v>-100000</v>
      </c>
      <c r="H279" s="121">
        <v>0</v>
      </c>
      <c r="I279" s="122">
        <v>0</v>
      </c>
      <c r="J279" s="123">
        <f t="shared" si="21"/>
        <v>0</v>
      </c>
      <c r="K279" s="124">
        <v>0</v>
      </c>
      <c r="L279" s="121">
        <v>0</v>
      </c>
      <c r="M279" s="122">
        <v>-100000</v>
      </c>
      <c r="N279" s="123">
        <f t="shared" si="22"/>
        <v>100000</v>
      </c>
      <c r="O279" s="97">
        <f t="shared" si="23"/>
        <v>-100000</v>
      </c>
      <c r="P279" s="121">
        <v>0</v>
      </c>
      <c r="Q279" s="122">
        <v>0</v>
      </c>
      <c r="R279" s="123">
        <f t="shared" si="24"/>
        <v>0</v>
      </c>
      <c r="S279" s="125">
        <v>0</v>
      </c>
      <c r="T279" s="97"/>
    </row>
    <row r="280" spans="2:20" ht="15" hidden="1" customHeight="1" outlineLevel="3" x14ac:dyDescent="0.2">
      <c r="B280" s="120" t="s">
        <v>313</v>
      </c>
      <c r="C280" t="s">
        <v>314</v>
      </c>
      <c r="D280" s="121">
        <v>0</v>
      </c>
      <c r="E280" s="122">
        <v>0</v>
      </c>
      <c r="F280" s="123">
        <f t="shared" si="20"/>
        <v>0</v>
      </c>
      <c r="G280" s="124">
        <v>0</v>
      </c>
      <c r="H280" s="121">
        <v>0</v>
      </c>
      <c r="I280" s="122">
        <v>10000</v>
      </c>
      <c r="J280" s="123">
        <f t="shared" si="21"/>
        <v>-10000</v>
      </c>
      <c r="K280" s="124">
        <v>10000</v>
      </c>
      <c r="L280" s="121">
        <v>0</v>
      </c>
      <c r="M280" s="122">
        <v>10000</v>
      </c>
      <c r="N280" s="123">
        <f t="shared" si="22"/>
        <v>-10000</v>
      </c>
      <c r="O280" s="97">
        <f t="shared" si="23"/>
        <v>10000</v>
      </c>
      <c r="P280" s="121">
        <v>0</v>
      </c>
      <c r="Q280" s="122">
        <v>0</v>
      </c>
      <c r="R280" s="123">
        <f t="shared" si="24"/>
        <v>0</v>
      </c>
      <c r="S280" s="125">
        <v>0</v>
      </c>
      <c r="T280" s="97"/>
    </row>
    <row r="281" spans="2:20" ht="15" hidden="1" customHeight="1" outlineLevel="3" x14ac:dyDescent="0.2">
      <c r="B281" s="120" t="s">
        <v>332</v>
      </c>
      <c r="C281" t="s">
        <v>333</v>
      </c>
      <c r="D281" s="121">
        <v>0</v>
      </c>
      <c r="E281" s="122">
        <v>0</v>
      </c>
      <c r="F281" s="123">
        <f t="shared" si="20"/>
        <v>0</v>
      </c>
      <c r="G281" s="124">
        <v>0</v>
      </c>
      <c r="H281" s="121">
        <v>0</v>
      </c>
      <c r="I281" s="122">
        <v>300000</v>
      </c>
      <c r="J281" s="123">
        <f t="shared" si="21"/>
        <v>-300000</v>
      </c>
      <c r="K281" s="124">
        <v>300000</v>
      </c>
      <c r="L281" s="121">
        <v>0</v>
      </c>
      <c r="M281" s="122">
        <v>300000</v>
      </c>
      <c r="N281" s="123">
        <f t="shared" si="22"/>
        <v>-300000</v>
      </c>
      <c r="O281" s="97">
        <f t="shared" si="23"/>
        <v>300000</v>
      </c>
      <c r="P281" s="121">
        <v>0</v>
      </c>
      <c r="Q281" s="122">
        <v>0</v>
      </c>
      <c r="R281" s="123">
        <f t="shared" si="24"/>
        <v>0</v>
      </c>
      <c r="S281" s="125">
        <v>0</v>
      </c>
      <c r="T281" s="97"/>
    </row>
    <row r="282" spans="2:20" ht="15" hidden="1" customHeight="1" outlineLevel="3" x14ac:dyDescent="0.2">
      <c r="B282" s="120" t="s">
        <v>336</v>
      </c>
      <c r="C282" t="s">
        <v>337</v>
      </c>
      <c r="D282" s="121">
        <v>0</v>
      </c>
      <c r="E282" s="122">
        <v>0</v>
      </c>
      <c r="F282" s="123">
        <f t="shared" si="20"/>
        <v>0</v>
      </c>
      <c r="G282" s="124">
        <v>0</v>
      </c>
      <c r="H282" s="121">
        <v>0</v>
      </c>
      <c r="I282" s="122">
        <v>10000</v>
      </c>
      <c r="J282" s="123">
        <f t="shared" si="21"/>
        <v>-10000</v>
      </c>
      <c r="K282" s="124">
        <v>10000</v>
      </c>
      <c r="L282" s="121">
        <v>0</v>
      </c>
      <c r="M282" s="122">
        <v>10000</v>
      </c>
      <c r="N282" s="123">
        <f t="shared" si="22"/>
        <v>-10000</v>
      </c>
      <c r="O282" s="97">
        <f t="shared" si="23"/>
        <v>10000</v>
      </c>
      <c r="P282" s="121">
        <v>0</v>
      </c>
      <c r="Q282" s="122">
        <v>0</v>
      </c>
      <c r="R282" s="123">
        <f t="shared" si="24"/>
        <v>0</v>
      </c>
      <c r="S282" s="125">
        <v>0</v>
      </c>
      <c r="T282" s="97"/>
    </row>
    <row r="283" spans="2:20" ht="15" hidden="1" customHeight="1" outlineLevel="3" x14ac:dyDescent="0.2">
      <c r="B283" s="120" t="s">
        <v>338</v>
      </c>
      <c r="C283" t="s">
        <v>339</v>
      </c>
      <c r="D283" s="121">
        <v>0</v>
      </c>
      <c r="E283" s="122">
        <v>0</v>
      </c>
      <c r="F283" s="123">
        <f t="shared" si="20"/>
        <v>0</v>
      </c>
      <c r="G283" s="124">
        <v>0</v>
      </c>
      <c r="H283" s="121">
        <v>0</v>
      </c>
      <c r="I283" s="122">
        <v>10000</v>
      </c>
      <c r="J283" s="123">
        <f t="shared" si="21"/>
        <v>-10000</v>
      </c>
      <c r="K283" s="124">
        <v>10000</v>
      </c>
      <c r="L283" s="121">
        <v>0</v>
      </c>
      <c r="M283" s="122">
        <v>10000</v>
      </c>
      <c r="N283" s="123">
        <f t="shared" si="22"/>
        <v>-10000</v>
      </c>
      <c r="O283" s="97">
        <f t="shared" si="23"/>
        <v>10000</v>
      </c>
      <c r="P283" s="121">
        <v>0</v>
      </c>
      <c r="Q283" s="122">
        <v>0</v>
      </c>
      <c r="R283" s="123">
        <f t="shared" si="24"/>
        <v>0</v>
      </c>
      <c r="S283" s="125">
        <v>0</v>
      </c>
      <c r="T283" s="97"/>
    </row>
    <row r="284" spans="2:20" ht="15" hidden="1" customHeight="1" outlineLevel="3" x14ac:dyDescent="0.2">
      <c r="B284" s="120" t="s">
        <v>412</v>
      </c>
      <c r="C284" t="s">
        <v>413</v>
      </c>
      <c r="D284" s="121">
        <v>0</v>
      </c>
      <c r="E284" s="122">
        <v>0</v>
      </c>
      <c r="F284" s="123">
        <f t="shared" si="20"/>
        <v>0</v>
      </c>
      <c r="G284" s="124">
        <v>0</v>
      </c>
      <c r="H284" s="121">
        <v>0</v>
      </c>
      <c r="I284" s="122">
        <v>5000</v>
      </c>
      <c r="J284" s="123">
        <f t="shared" si="21"/>
        <v>-5000</v>
      </c>
      <c r="K284" s="124">
        <v>5000</v>
      </c>
      <c r="L284" s="121">
        <v>0</v>
      </c>
      <c r="M284" s="122">
        <v>5000</v>
      </c>
      <c r="N284" s="123">
        <f t="shared" si="22"/>
        <v>-5000</v>
      </c>
      <c r="O284" s="97">
        <f t="shared" si="23"/>
        <v>5000</v>
      </c>
      <c r="P284" s="121">
        <v>0</v>
      </c>
      <c r="Q284" s="122">
        <v>0</v>
      </c>
      <c r="R284" s="123">
        <f t="shared" si="24"/>
        <v>0</v>
      </c>
      <c r="S284" s="125">
        <v>0</v>
      </c>
      <c r="T284" s="97"/>
    </row>
    <row r="285" spans="2:20" ht="15" customHeight="1" outlineLevel="2" collapsed="1" x14ac:dyDescent="0.2">
      <c r="B285" s="126" t="s">
        <v>464</v>
      </c>
      <c r="C285" s="127" t="s">
        <v>465</v>
      </c>
      <c r="D285" s="128">
        <f>SUBTOTAL(9,D279:D284)</f>
        <v>0</v>
      </c>
      <c r="E285" s="129">
        <f>SUBTOTAL(9,E279:E284)</f>
        <v>-100000</v>
      </c>
      <c r="F285" s="130">
        <f>D285-E285</f>
        <v>100000</v>
      </c>
      <c r="G285" s="131">
        <f>SUBTOTAL(9,G279:G284)</f>
        <v>-100000</v>
      </c>
      <c r="H285" s="128">
        <f>SUBTOTAL(9,H279:H284)</f>
        <v>0</v>
      </c>
      <c r="I285" s="129">
        <f>SUBTOTAL(9,I279:I284)</f>
        <v>335000</v>
      </c>
      <c r="J285" s="130">
        <f>H285-I285</f>
        <v>-335000</v>
      </c>
      <c r="K285" s="131">
        <f>SUBTOTAL(9,K279:K284)</f>
        <v>335000</v>
      </c>
      <c r="L285" s="128">
        <f>SUBTOTAL(9,L279:L284)</f>
        <v>0</v>
      </c>
      <c r="M285" s="129">
        <f>SUBTOTAL(9,M279:M284)</f>
        <v>235000</v>
      </c>
      <c r="N285" s="130">
        <f>L285-M285</f>
        <v>-235000</v>
      </c>
      <c r="O285" s="131">
        <f>G285+K285</f>
        <v>235000</v>
      </c>
      <c r="P285" s="128">
        <f>SUBTOTAL(9,P279:P284)</f>
        <v>0</v>
      </c>
      <c r="Q285" s="129">
        <f>SUBTOTAL(9,Q279:Q284)</f>
        <v>0</v>
      </c>
      <c r="R285" s="130">
        <f>P285-Q285</f>
        <v>0</v>
      </c>
      <c r="S285" s="132">
        <f>SUBTOTAL(9,S279:S284)</f>
        <v>0</v>
      </c>
      <c r="T285" s="97"/>
    </row>
    <row r="286" spans="2:20" ht="15" hidden="1" customHeight="1" outlineLevel="3" x14ac:dyDescent="0.2">
      <c r="B286" s="120" t="s">
        <v>370</v>
      </c>
      <c r="C286" t="s">
        <v>371</v>
      </c>
      <c r="D286" s="121">
        <v>0</v>
      </c>
      <c r="E286" s="122">
        <v>0</v>
      </c>
      <c r="F286" s="123">
        <f t="shared" si="20"/>
        <v>0</v>
      </c>
      <c r="G286" s="124">
        <v>0</v>
      </c>
      <c r="H286" s="121">
        <v>46000</v>
      </c>
      <c r="I286" s="122">
        <v>0</v>
      </c>
      <c r="J286" s="123">
        <f t="shared" si="21"/>
        <v>46000</v>
      </c>
      <c r="K286" s="124">
        <v>0</v>
      </c>
      <c r="L286" s="121">
        <v>46000</v>
      </c>
      <c r="M286" s="122">
        <v>0</v>
      </c>
      <c r="N286" s="123">
        <f t="shared" si="22"/>
        <v>46000</v>
      </c>
      <c r="O286" s="97">
        <f t="shared" si="23"/>
        <v>0</v>
      </c>
      <c r="P286" s="121">
        <v>0</v>
      </c>
      <c r="Q286" s="122">
        <v>0</v>
      </c>
      <c r="R286" s="123">
        <f t="shared" si="24"/>
        <v>0</v>
      </c>
      <c r="S286" s="125">
        <v>0</v>
      </c>
      <c r="T286" s="97"/>
    </row>
    <row r="287" spans="2:20" ht="15" hidden="1" customHeight="1" outlineLevel="3" x14ac:dyDescent="0.2">
      <c r="B287" s="120" t="s">
        <v>441</v>
      </c>
      <c r="C287" t="s">
        <v>442</v>
      </c>
      <c r="D287" s="121">
        <v>0</v>
      </c>
      <c r="E287" s="122">
        <v>0</v>
      </c>
      <c r="F287" s="123">
        <f t="shared" si="20"/>
        <v>0</v>
      </c>
      <c r="G287" s="124">
        <v>0</v>
      </c>
      <c r="H287" s="121">
        <v>0</v>
      </c>
      <c r="I287" s="122">
        <v>0</v>
      </c>
      <c r="J287" s="123">
        <f t="shared" si="21"/>
        <v>0</v>
      </c>
      <c r="K287" s="124">
        <v>0</v>
      </c>
      <c r="L287" s="121">
        <v>0</v>
      </c>
      <c r="M287" s="122">
        <v>0</v>
      </c>
      <c r="N287" s="123">
        <f t="shared" si="22"/>
        <v>0</v>
      </c>
      <c r="O287" s="97">
        <f t="shared" si="23"/>
        <v>0</v>
      </c>
      <c r="P287" s="121">
        <v>-46000</v>
      </c>
      <c r="Q287" s="122">
        <v>0</v>
      </c>
      <c r="R287" s="123">
        <f t="shared" si="24"/>
        <v>-46000</v>
      </c>
      <c r="S287" s="125">
        <v>0</v>
      </c>
      <c r="T287" s="97"/>
    </row>
    <row r="288" spans="2:20" ht="15" customHeight="1" outlineLevel="2" collapsed="1" x14ac:dyDescent="0.2">
      <c r="B288" s="126" t="s">
        <v>466</v>
      </c>
      <c r="C288" s="127" t="s">
        <v>467</v>
      </c>
      <c r="D288" s="128">
        <f>SUBTOTAL(9,D286:D287)</f>
        <v>0</v>
      </c>
      <c r="E288" s="129">
        <f>SUBTOTAL(9,E286:E287)</f>
        <v>0</v>
      </c>
      <c r="F288" s="130">
        <f>D288-E288</f>
        <v>0</v>
      </c>
      <c r="G288" s="131">
        <f>SUBTOTAL(9,G286:G287)</f>
        <v>0</v>
      </c>
      <c r="H288" s="128">
        <f>SUBTOTAL(9,H286:H287)</f>
        <v>46000</v>
      </c>
      <c r="I288" s="129">
        <f>SUBTOTAL(9,I286:I287)</f>
        <v>0</v>
      </c>
      <c r="J288" s="130">
        <f>H288-I288</f>
        <v>46000</v>
      </c>
      <c r="K288" s="131">
        <f>SUBTOTAL(9,K286:K287)</f>
        <v>0</v>
      </c>
      <c r="L288" s="128">
        <f>SUBTOTAL(9,L286:L287)</f>
        <v>46000</v>
      </c>
      <c r="M288" s="129">
        <f>SUBTOTAL(9,M286:M287)</f>
        <v>0</v>
      </c>
      <c r="N288" s="130">
        <f>L288-M288</f>
        <v>46000</v>
      </c>
      <c r="O288" s="131">
        <f>G288+K288</f>
        <v>0</v>
      </c>
      <c r="P288" s="128">
        <f>SUBTOTAL(9,P286:P287)</f>
        <v>-46000</v>
      </c>
      <c r="Q288" s="129">
        <f>SUBTOTAL(9,Q286:Q287)</f>
        <v>0</v>
      </c>
      <c r="R288" s="130">
        <f>P288-Q288</f>
        <v>-46000</v>
      </c>
      <c r="S288" s="132">
        <f>SUBTOTAL(9,S286:S287)</f>
        <v>0</v>
      </c>
      <c r="T288" s="97"/>
    </row>
    <row r="289" spans="2:20" ht="15" customHeight="1" outlineLevel="1" x14ac:dyDescent="0.2">
      <c r="B289" s="133" t="s">
        <v>291</v>
      </c>
      <c r="C289" s="134"/>
      <c r="D289" s="135">
        <f>SUBTOTAL(9,D272:D288)</f>
        <v>0</v>
      </c>
      <c r="E289" s="136">
        <f>SUBTOTAL(9,E272:E288)</f>
        <v>-100000</v>
      </c>
      <c r="F289" s="137">
        <f>D289-E289</f>
        <v>100000</v>
      </c>
      <c r="G289" s="138">
        <f>SUBTOTAL(9,G272:G288)</f>
        <v>-100000</v>
      </c>
      <c r="H289" s="135">
        <f>SUBTOTAL(9,H272:H288)</f>
        <v>50748</v>
      </c>
      <c r="I289" s="136">
        <f>SUBTOTAL(9,I272:I288)</f>
        <v>365000</v>
      </c>
      <c r="J289" s="137">
        <f>H289-I289</f>
        <v>-314252</v>
      </c>
      <c r="K289" s="138">
        <f>SUBTOTAL(9,K272:K288)</f>
        <v>365000</v>
      </c>
      <c r="L289" s="135">
        <f>SUBTOTAL(9,L272:L288)</f>
        <v>50748</v>
      </c>
      <c r="M289" s="136">
        <f>SUBTOTAL(9,M272:M288)</f>
        <v>265000</v>
      </c>
      <c r="N289" s="137">
        <f>L289-M289</f>
        <v>-214252</v>
      </c>
      <c r="O289" s="138">
        <f>G289+K289</f>
        <v>265000</v>
      </c>
      <c r="P289" s="135">
        <f>SUBTOTAL(9,P272:P288)</f>
        <v>-46000</v>
      </c>
      <c r="Q289" s="136">
        <f>SUBTOTAL(9,Q272:Q288)</f>
        <v>0</v>
      </c>
      <c r="R289" s="137">
        <f>P289-Q289</f>
        <v>-46000</v>
      </c>
      <c r="S289" s="139">
        <f>SUBTOTAL(9,S272:S288)</f>
        <v>0</v>
      </c>
      <c r="T289" s="97"/>
    </row>
    <row r="290" spans="2:20" ht="15" hidden="1" customHeight="1" outlineLevel="3" x14ac:dyDescent="0.2">
      <c r="B290" s="120" t="s">
        <v>303</v>
      </c>
      <c r="C290" t="s">
        <v>304</v>
      </c>
      <c r="D290" s="121">
        <v>0</v>
      </c>
      <c r="E290" s="122">
        <v>0</v>
      </c>
      <c r="F290" s="123">
        <f t="shared" si="20"/>
        <v>0</v>
      </c>
      <c r="G290" s="124">
        <v>0</v>
      </c>
      <c r="H290" s="121">
        <v>381.5</v>
      </c>
      <c r="I290" s="122">
        <v>0</v>
      </c>
      <c r="J290" s="123">
        <f t="shared" si="21"/>
        <v>381.5</v>
      </c>
      <c r="K290" s="124">
        <v>0</v>
      </c>
      <c r="L290" s="121">
        <v>381.5</v>
      </c>
      <c r="M290" s="122">
        <v>0</v>
      </c>
      <c r="N290" s="123">
        <f t="shared" si="22"/>
        <v>381.5</v>
      </c>
      <c r="O290" s="97">
        <f t="shared" si="23"/>
        <v>0</v>
      </c>
      <c r="P290" s="121">
        <v>0</v>
      </c>
      <c r="Q290" s="122">
        <v>0</v>
      </c>
      <c r="R290" s="123">
        <f t="shared" si="24"/>
        <v>0</v>
      </c>
      <c r="S290" s="125">
        <v>0</v>
      </c>
      <c r="T290" s="97"/>
    </row>
    <row r="291" spans="2:20" ht="15" hidden="1" customHeight="1" outlineLevel="3" x14ac:dyDescent="0.2">
      <c r="B291" s="120" t="s">
        <v>332</v>
      </c>
      <c r="C291" t="s">
        <v>333</v>
      </c>
      <c r="D291" s="121">
        <v>0</v>
      </c>
      <c r="E291" s="122">
        <v>0</v>
      </c>
      <c r="F291" s="123">
        <f t="shared" si="20"/>
        <v>0</v>
      </c>
      <c r="G291" s="124">
        <v>0</v>
      </c>
      <c r="H291" s="121">
        <v>0</v>
      </c>
      <c r="I291" s="122">
        <v>20000</v>
      </c>
      <c r="J291" s="123">
        <f t="shared" si="21"/>
        <v>-20000</v>
      </c>
      <c r="K291" s="124">
        <v>20000</v>
      </c>
      <c r="L291" s="121">
        <v>0</v>
      </c>
      <c r="M291" s="122">
        <v>20000</v>
      </c>
      <c r="N291" s="123">
        <f t="shared" si="22"/>
        <v>-20000</v>
      </c>
      <c r="O291" s="97">
        <f t="shared" si="23"/>
        <v>20000</v>
      </c>
      <c r="P291" s="121">
        <v>0</v>
      </c>
      <c r="Q291" s="122">
        <v>0</v>
      </c>
      <c r="R291" s="123">
        <f t="shared" si="24"/>
        <v>0</v>
      </c>
      <c r="S291" s="125">
        <v>0</v>
      </c>
      <c r="T291" s="97"/>
    </row>
    <row r="292" spans="2:20" ht="15" hidden="1" customHeight="1" outlineLevel="3" x14ac:dyDescent="0.2">
      <c r="B292" s="120" t="s">
        <v>336</v>
      </c>
      <c r="C292" t="s">
        <v>337</v>
      </c>
      <c r="D292" s="121">
        <v>0</v>
      </c>
      <c r="E292" s="122">
        <v>0</v>
      </c>
      <c r="F292" s="123">
        <f t="shared" si="20"/>
        <v>0</v>
      </c>
      <c r="G292" s="124">
        <v>0</v>
      </c>
      <c r="H292" s="121">
        <v>20892</v>
      </c>
      <c r="I292" s="122">
        <v>25000</v>
      </c>
      <c r="J292" s="123">
        <f t="shared" si="21"/>
        <v>-4108</v>
      </c>
      <c r="K292" s="124">
        <v>25000</v>
      </c>
      <c r="L292" s="121">
        <v>20892</v>
      </c>
      <c r="M292" s="122">
        <v>25000</v>
      </c>
      <c r="N292" s="123">
        <f t="shared" si="22"/>
        <v>-4108</v>
      </c>
      <c r="O292" s="97">
        <f t="shared" si="23"/>
        <v>25000</v>
      </c>
      <c r="P292" s="121">
        <v>0</v>
      </c>
      <c r="Q292" s="122">
        <v>0</v>
      </c>
      <c r="R292" s="123">
        <f t="shared" si="24"/>
        <v>0</v>
      </c>
      <c r="S292" s="125">
        <v>0</v>
      </c>
      <c r="T292" s="97"/>
    </row>
    <row r="293" spans="2:20" ht="15" hidden="1" customHeight="1" outlineLevel="3" x14ac:dyDescent="0.2">
      <c r="B293" s="120" t="s">
        <v>356</v>
      </c>
      <c r="C293" t="s">
        <v>357</v>
      </c>
      <c r="D293" s="121">
        <v>0</v>
      </c>
      <c r="E293" s="122">
        <v>0</v>
      </c>
      <c r="F293" s="123">
        <f t="shared" si="20"/>
        <v>0</v>
      </c>
      <c r="G293" s="124">
        <v>0</v>
      </c>
      <c r="H293" s="121">
        <v>6862.98</v>
      </c>
      <c r="I293" s="122">
        <v>10000</v>
      </c>
      <c r="J293" s="123">
        <f t="shared" si="21"/>
        <v>-3137.0200000000004</v>
      </c>
      <c r="K293" s="124">
        <v>10000</v>
      </c>
      <c r="L293" s="121">
        <v>6862.98</v>
      </c>
      <c r="M293" s="122">
        <v>10000</v>
      </c>
      <c r="N293" s="123">
        <f t="shared" si="22"/>
        <v>-3137.0200000000004</v>
      </c>
      <c r="O293" s="97">
        <f t="shared" si="23"/>
        <v>10000</v>
      </c>
      <c r="P293" s="121">
        <v>0</v>
      </c>
      <c r="Q293" s="122">
        <v>0</v>
      </c>
      <c r="R293" s="123">
        <f t="shared" si="24"/>
        <v>0</v>
      </c>
      <c r="S293" s="125">
        <v>0</v>
      </c>
      <c r="T293" s="97"/>
    </row>
    <row r="294" spans="2:20" ht="15" hidden="1" customHeight="1" outlineLevel="3" x14ac:dyDescent="0.2">
      <c r="B294" s="120" t="s">
        <v>340</v>
      </c>
      <c r="C294" t="s">
        <v>341</v>
      </c>
      <c r="D294" s="121">
        <v>0</v>
      </c>
      <c r="E294" s="122">
        <v>0</v>
      </c>
      <c r="F294" s="123">
        <f t="shared" si="20"/>
        <v>0</v>
      </c>
      <c r="G294" s="124">
        <v>0</v>
      </c>
      <c r="H294" s="121">
        <v>573</v>
      </c>
      <c r="I294" s="122">
        <v>0</v>
      </c>
      <c r="J294" s="123">
        <f t="shared" si="21"/>
        <v>573</v>
      </c>
      <c r="K294" s="124">
        <v>0</v>
      </c>
      <c r="L294" s="121">
        <v>573</v>
      </c>
      <c r="M294" s="122">
        <v>0</v>
      </c>
      <c r="N294" s="123">
        <f t="shared" si="22"/>
        <v>573</v>
      </c>
      <c r="O294" s="97">
        <f t="shared" si="23"/>
        <v>0</v>
      </c>
      <c r="P294" s="121">
        <v>0</v>
      </c>
      <c r="Q294" s="122">
        <v>0</v>
      </c>
      <c r="R294" s="123">
        <f t="shared" si="24"/>
        <v>0</v>
      </c>
      <c r="S294" s="125">
        <v>0</v>
      </c>
      <c r="T294" s="97"/>
    </row>
    <row r="295" spans="2:20" ht="15" hidden="1" customHeight="1" outlineLevel="3" x14ac:dyDescent="0.2">
      <c r="B295" s="120" t="s">
        <v>412</v>
      </c>
      <c r="C295" t="s">
        <v>413</v>
      </c>
      <c r="D295" s="121">
        <v>0</v>
      </c>
      <c r="E295" s="122">
        <v>0</v>
      </c>
      <c r="F295" s="123">
        <f t="shared" si="20"/>
        <v>0</v>
      </c>
      <c r="G295" s="124">
        <v>0</v>
      </c>
      <c r="H295" s="121">
        <v>1175</v>
      </c>
      <c r="I295" s="122">
        <v>0</v>
      </c>
      <c r="J295" s="123">
        <f t="shared" si="21"/>
        <v>1175</v>
      </c>
      <c r="K295" s="124">
        <v>0</v>
      </c>
      <c r="L295" s="121">
        <v>1175</v>
      </c>
      <c r="M295" s="122">
        <v>0</v>
      </c>
      <c r="N295" s="123">
        <f t="shared" si="22"/>
        <v>1175</v>
      </c>
      <c r="O295" s="97">
        <f t="shared" si="23"/>
        <v>0</v>
      </c>
      <c r="P295" s="121">
        <v>0</v>
      </c>
      <c r="Q295" s="122">
        <v>0</v>
      </c>
      <c r="R295" s="123">
        <f t="shared" si="24"/>
        <v>0</v>
      </c>
      <c r="S295" s="125">
        <v>0</v>
      </c>
      <c r="T295" s="97"/>
    </row>
    <row r="296" spans="2:20" ht="15" customHeight="1" outlineLevel="2" collapsed="1" x14ac:dyDescent="0.2">
      <c r="B296" s="126" t="s">
        <v>204</v>
      </c>
      <c r="C296" s="127" t="s">
        <v>468</v>
      </c>
      <c r="D296" s="128">
        <f>SUBTOTAL(9,D290:D295)</f>
        <v>0</v>
      </c>
      <c r="E296" s="129">
        <f>SUBTOTAL(9,E290:E295)</f>
        <v>0</v>
      </c>
      <c r="F296" s="130">
        <f>D296-E296</f>
        <v>0</v>
      </c>
      <c r="G296" s="131">
        <f>SUBTOTAL(9,G290:G295)</f>
        <v>0</v>
      </c>
      <c r="H296" s="128">
        <f>SUBTOTAL(9,H290:H295)</f>
        <v>29884.48</v>
      </c>
      <c r="I296" s="129">
        <f>SUBTOTAL(9,I290:I295)</f>
        <v>55000</v>
      </c>
      <c r="J296" s="130">
        <f>H296-I296</f>
        <v>-25115.52</v>
      </c>
      <c r="K296" s="131">
        <f>SUBTOTAL(9,K290:K295)</f>
        <v>55000</v>
      </c>
      <c r="L296" s="128">
        <f>SUBTOTAL(9,L290:L295)</f>
        <v>29884.48</v>
      </c>
      <c r="M296" s="129">
        <f>SUBTOTAL(9,M290:M295)</f>
        <v>55000</v>
      </c>
      <c r="N296" s="130">
        <f>L296-M296</f>
        <v>-25115.52</v>
      </c>
      <c r="O296" s="131">
        <f>G296+K296</f>
        <v>55000</v>
      </c>
      <c r="P296" s="128">
        <f>SUBTOTAL(9,P290:P295)</f>
        <v>0</v>
      </c>
      <c r="Q296" s="129">
        <f>SUBTOTAL(9,Q290:Q295)</f>
        <v>0</v>
      </c>
      <c r="R296" s="130">
        <f>P296-Q296</f>
        <v>0</v>
      </c>
      <c r="S296" s="132">
        <f>SUBTOTAL(9,S290:S295)</f>
        <v>0</v>
      </c>
      <c r="T296" s="97"/>
    </row>
    <row r="297" spans="2:20" ht="15" hidden="1" customHeight="1" outlineLevel="3" x14ac:dyDescent="0.2">
      <c r="B297" s="120" t="s">
        <v>354</v>
      </c>
      <c r="C297" t="s">
        <v>355</v>
      </c>
      <c r="D297" s="121">
        <v>0</v>
      </c>
      <c r="E297" s="122">
        <v>0</v>
      </c>
      <c r="F297" s="123">
        <f t="shared" si="20"/>
        <v>0</v>
      </c>
      <c r="G297" s="124">
        <v>0</v>
      </c>
      <c r="H297" s="121">
        <v>-979</v>
      </c>
      <c r="I297" s="122">
        <v>0</v>
      </c>
      <c r="J297" s="123">
        <f t="shared" si="21"/>
        <v>-979</v>
      </c>
      <c r="K297" s="124">
        <v>0</v>
      </c>
      <c r="L297" s="121">
        <v>-979</v>
      </c>
      <c r="M297" s="122">
        <v>0</v>
      </c>
      <c r="N297" s="123">
        <f t="shared" si="22"/>
        <v>-979</v>
      </c>
      <c r="O297" s="97">
        <f t="shared" si="23"/>
        <v>0</v>
      </c>
      <c r="P297" s="121">
        <v>0</v>
      </c>
      <c r="Q297" s="122">
        <v>0</v>
      </c>
      <c r="R297" s="123">
        <f t="shared" si="24"/>
        <v>0</v>
      </c>
      <c r="S297" s="125">
        <v>0</v>
      </c>
      <c r="T297" s="97"/>
    </row>
    <row r="298" spans="2:20" ht="15" hidden="1" customHeight="1" outlineLevel="3" x14ac:dyDescent="0.2">
      <c r="B298" s="120" t="s">
        <v>332</v>
      </c>
      <c r="C298" t="s">
        <v>333</v>
      </c>
      <c r="D298" s="121">
        <v>0</v>
      </c>
      <c r="E298" s="122">
        <v>0</v>
      </c>
      <c r="F298" s="123">
        <f t="shared" si="20"/>
        <v>0</v>
      </c>
      <c r="G298" s="124">
        <v>0</v>
      </c>
      <c r="H298" s="121">
        <v>0</v>
      </c>
      <c r="I298" s="122">
        <v>100000</v>
      </c>
      <c r="J298" s="123">
        <f t="shared" si="21"/>
        <v>-100000</v>
      </c>
      <c r="K298" s="124">
        <v>100000</v>
      </c>
      <c r="L298" s="121">
        <v>0</v>
      </c>
      <c r="M298" s="122">
        <v>100000</v>
      </c>
      <c r="N298" s="123">
        <f t="shared" si="22"/>
        <v>-100000</v>
      </c>
      <c r="O298" s="97">
        <f t="shared" si="23"/>
        <v>100000</v>
      </c>
      <c r="P298" s="121">
        <v>0</v>
      </c>
      <c r="Q298" s="122">
        <v>0</v>
      </c>
      <c r="R298" s="123">
        <f t="shared" si="24"/>
        <v>0</v>
      </c>
      <c r="S298" s="125">
        <v>0</v>
      </c>
      <c r="T298" s="97"/>
    </row>
    <row r="299" spans="2:20" ht="15" hidden="1" customHeight="1" outlineLevel="3" x14ac:dyDescent="0.2">
      <c r="B299" s="120" t="s">
        <v>336</v>
      </c>
      <c r="C299" t="s">
        <v>337</v>
      </c>
      <c r="D299" s="121">
        <v>0</v>
      </c>
      <c r="E299" s="122">
        <v>0</v>
      </c>
      <c r="F299" s="123">
        <f t="shared" si="20"/>
        <v>0</v>
      </c>
      <c r="G299" s="124">
        <v>0</v>
      </c>
      <c r="H299" s="121">
        <v>979</v>
      </c>
      <c r="I299" s="122">
        <v>0</v>
      </c>
      <c r="J299" s="123">
        <f t="shared" si="21"/>
        <v>979</v>
      </c>
      <c r="K299" s="124">
        <v>0</v>
      </c>
      <c r="L299" s="121">
        <v>979</v>
      </c>
      <c r="M299" s="122">
        <v>0</v>
      </c>
      <c r="N299" s="123">
        <f t="shared" si="22"/>
        <v>979</v>
      </c>
      <c r="O299" s="97">
        <f t="shared" si="23"/>
        <v>0</v>
      </c>
      <c r="P299" s="121">
        <v>0</v>
      </c>
      <c r="Q299" s="122">
        <v>0</v>
      </c>
      <c r="R299" s="123">
        <f t="shared" si="24"/>
        <v>0</v>
      </c>
      <c r="S299" s="125">
        <v>0</v>
      </c>
      <c r="T299" s="97"/>
    </row>
    <row r="300" spans="2:20" ht="15" customHeight="1" outlineLevel="2" collapsed="1" x14ac:dyDescent="0.2">
      <c r="B300" s="126" t="s">
        <v>469</v>
      </c>
      <c r="C300" s="127" t="s">
        <v>470</v>
      </c>
      <c r="D300" s="128">
        <f>SUBTOTAL(9,D297:D299)</f>
        <v>0</v>
      </c>
      <c r="E300" s="129">
        <f>SUBTOTAL(9,E297:E299)</f>
        <v>0</v>
      </c>
      <c r="F300" s="130">
        <f>D300-E300</f>
        <v>0</v>
      </c>
      <c r="G300" s="131">
        <f>SUBTOTAL(9,G297:G299)</f>
        <v>0</v>
      </c>
      <c r="H300" s="128">
        <f>SUBTOTAL(9,H297:H299)</f>
        <v>0</v>
      </c>
      <c r="I300" s="129">
        <f>SUBTOTAL(9,I297:I299)</f>
        <v>100000</v>
      </c>
      <c r="J300" s="130">
        <f>H300-I300</f>
        <v>-100000</v>
      </c>
      <c r="K300" s="131">
        <f>SUBTOTAL(9,K297:K299)</f>
        <v>100000</v>
      </c>
      <c r="L300" s="128">
        <f>SUBTOTAL(9,L297:L299)</f>
        <v>0</v>
      </c>
      <c r="M300" s="129">
        <f>SUBTOTAL(9,M297:M299)</f>
        <v>100000</v>
      </c>
      <c r="N300" s="130">
        <f>L300-M300</f>
        <v>-100000</v>
      </c>
      <c r="O300" s="131">
        <f>G300+K300</f>
        <v>100000</v>
      </c>
      <c r="P300" s="128">
        <f>SUBTOTAL(9,P297:P299)</f>
        <v>0</v>
      </c>
      <c r="Q300" s="129">
        <f>SUBTOTAL(9,Q297:Q299)</f>
        <v>0</v>
      </c>
      <c r="R300" s="130">
        <f>P300-Q300</f>
        <v>0</v>
      </c>
      <c r="S300" s="132">
        <f>SUBTOTAL(9,S297:S299)</f>
        <v>0</v>
      </c>
      <c r="T300" s="97"/>
    </row>
    <row r="301" spans="2:20" ht="15" hidden="1" customHeight="1" outlineLevel="3" x14ac:dyDescent="0.2">
      <c r="B301" s="120" t="s">
        <v>471</v>
      </c>
      <c r="C301" t="s">
        <v>472</v>
      </c>
      <c r="D301" s="121">
        <v>-136493</v>
      </c>
      <c r="E301" s="122">
        <v>-200000</v>
      </c>
      <c r="F301" s="123">
        <f t="shared" si="20"/>
        <v>63507</v>
      </c>
      <c r="G301" s="124">
        <v>-200000</v>
      </c>
      <c r="H301" s="121">
        <v>0</v>
      </c>
      <c r="I301" s="122">
        <v>0</v>
      </c>
      <c r="J301" s="123">
        <f t="shared" si="21"/>
        <v>0</v>
      </c>
      <c r="K301" s="124">
        <v>0</v>
      </c>
      <c r="L301" s="121">
        <v>-136493</v>
      </c>
      <c r="M301" s="122">
        <v>-200000</v>
      </c>
      <c r="N301" s="123">
        <f t="shared" si="22"/>
        <v>63507</v>
      </c>
      <c r="O301" s="97">
        <f t="shared" si="23"/>
        <v>-200000</v>
      </c>
      <c r="P301" s="121">
        <v>0</v>
      </c>
      <c r="Q301" s="122">
        <v>0</v>
      </c>
      <c r="R301" s="123">
        <f t="shared" si="24"/>
        <v>0</v>
      </c>
      <c r="S301" s="125">
        <v>0</v>
      </c>
      <c r="T301" s="97"/>
    </row>
    <row r="302" spans="2:20" ht="15" hidden="1" customHeight="1" outlineLevel="3" x14ac:dyDescent="0.2">
      <c r="B302" s="120" t="s">
        <v>432</v>
      </c>
      <c r="C302" t="s">
        <v>433</v>
      </c>
      <c r="D302" s="121">
        <v>-3793000</v>
      </c>
      <c r="E302" s="122">
        <v>-3793000</v>
      </c>
      <c r="F302" s="123">
        <f t="shared" si="20"/>
        <v>0</v>
      </c>
      <c r="G302" s="124">
        <v>-3793000</v>
      </c>
      <c r="H302" s="121">
        <v>0</v>
      </c>
      <c r="I302" s="122">
        <v>0</v>
      </c>
      <c r="J302" s="123">
        <f t="shared" si="21"/>
        <v>0</v>
      </c>
      <c r="K302" s="124">
        <v>0</v>
      </c>
      <c r="L302" s="121">
        <v>-3793000</v>
      </c>
      <c r="M302" s="122">
        <v>-3793000</v>
      </c>
      <c r="N302" s="123">
        <f t="shared" si="22"/>
        <v>0</v>
      </c>
      <c r="O302" s="97">
        <f t="shared" si="23"/>
        <v>-3793000</v>
      </c>
      <c r="P302" s="121">
        <v>0</v>
      </c>
      <c r="Q302" s="122">
        <v>0</v>
      </c>
      <c r="R302" s="123">
        <f t="shared" si="24"/>
        <v>0</v>
      </c>
      <c r="S302" s="125">
        <v>0</v>
      </c>
      <c r="T302" s="97"/>
    </row>
    <row r="303" spans="2:20" ht="15" hidden="1" customHeight="1" outlineLevel="3" x14ac:dyDescent="0.2">
      <c r="B303" s="120" t="s">
        <v>299</v>
      </c>
      <c r="C303" t="s">
        <v>300</v>
      </c>
      <c r="D303" s="121">
        <v>-74539.320000000007</v>
      </c>
      <c r="E303" s="122">
        <v>-79300</v>
      </c>
      <c r="F303" s="123">
        <f t="shared" si="20"/>
        <v>4760.679999999993</v>
      </c>
      <c r="G303" s="124">
        <v>-79300</v>
      </c>
      <c r="H303" s="121">
        <v>0</v>
      </c>
      <c r="I303" s="122">
        <v>0</v>
      </c>
      <c r="J303" s="123">
        <f t="shared" si="21"/>
        <v>0</v>
      </c>
      <c r="K303" s="124">
        <v>0</v>
      </c>
      <c r="L303" s="121">
        <v>-74539.320000000007</v>
      </c>
      <c r="M303" s="122">
        <v>-79300</v>
      </c>
      <c r="N303" s="123">
        <f t="shared" si="22"/>
        <v>4760.679999999993</v>
      </c>
      <c r="O303" s="97">
        <f t="shared" si="23"/>
        <v>-79300</v>
      </c>
      <c r="P303" s="121">
        <v>0</v>
      </c>
      <c r="Q303" s="122">
        <v>0</v>
      </c>
      <c r="R303" s="123">
        <f t="shared" si="24"/>
        <v>0</v>
      </c>
      <c r="S303" s="125">
        <v>0</v>
      </c>
      <c r="T303" s="97"/>
    </row>
    <row r="304" spans="2:20" ht="15" hidden="1" customHeight="1" outlineLevel="3" x14ac:dyDescent="0.2">
      <c r="B304" s="120" t="s">
        <v>473</v>
      </c>
      <c r="C304" t="s">
        <v>474</v>
      </c>
      <c r="D304" s="121">
        <v>-484394</v>
      </c>
      <c r="E304" s="122">
        <v>-350000</v>
      </c>
      <c r="F304" s="123">
        <f t="shared" si="20"/>
        <v>-134394</v>
      </c>
      <c r="G304" s="124">
        <v>-350000</v>
      </c>
      <c r="H304" s="121">
        <v>0</v>
      </c>
      <c r="I304" s="122">
        <v>0</v>
      </c>
      <c r="J304" s="123">
        <f t="shared" si="21"/>
        <v>0</v>
      </c>
      <c r="K304" s="124">
        <v>0</v>
      </c>
      <c r="L304" s="121">
        <v>-484394</v>
      </c>
      <c r="M304" s="122">
        <v>-350000</v>
      </c>
      <c r="N304" s="123">
        <f t="shared" si="22"/>
        <v>-134394</v>
      </c>
      <c r="O304" s="97">
        <f t="shared" si="23"/>
        <v>-350000</v>
      </c>
      <c r="P304" s="121">
        <v>0</v>
      </c>
      <c r="Q304" s="122">
        <v>0</v>
      </c>
      <c r="R304" s="123">
        <f t="shared" si="24"/>
        <v>0</v>
      </c>
      <c r="S304" s="125">
        <v>0</v>
      </c>
      <c r="T304" s="97"/>
    </row>
    <row r="305" spans="2:20" ht="15" hidden="1" customHeight="1" outlineLevel="3" x14ac:dyDescent="0.2">
      <c r="B305" s="120" t="s">
        <v>475</v>
      </c>
      <c r="C305" t="s">
        <v>476</v>
      </c>
      <c r="D305" s="121">
        <v>-15266.82</v>
      </c>
      <c r="E305" s="122">
        <v>-20000</v>
      </c>
      <c r="F305" s="123">
        <f t="shared" si="20"/>
        <v>4733.18</v>
      </c>
      <c r="G305" s="124">
        <v>-20000</v>
      </c>
      <c r="H305" s="121">
        <v>0</v>
      </c>
      <c r="I305" s="122">
        <v>0</v>
      </c>
      <c r="J305" s="123">
        <f t="shared" si="21"/>
        <v>0</v>
      </c>
      <c r="K305" s="124">
        <v>0</v>
      </c>
      <c r="L305" s="121">
        <v>-15266.82</v>
      </c>
      <c r="M305" s="122">
        <v>-20000</v>
      </c>
      <c r="N305" s="123">
        <f t="shared" si="22"/>
        <v>4733.18</v>
      </c>
      <c r="O305" s="97">
        <f t="shared" si="23"/>
        <v>-20000</v>
      </c>
      <c r="P305" s="121">
        <v>0</v>
      </c>
      <c r="Q305" s="122">
        <v>0</v>
      </c>
      <c r="R305" s="123">
        <f t="shared" si="24"/>
        <v>0</v>
      </c>
      <c r="S305" s="125">
        <v>0</v>
      </c>
      <c r="T305" s="97"/>
    </row>
    <row r="306" spans="2:20" ht="15" hidden="1" customHeight="1" outlineLevel="3" x14ac:dyDescent="0.2">
      <c r="B306" s="120" t="s">
        <v>301</v>
      </c>
      <c r="C306" t="s">
        <v>302</v>
      </c>
      <c r="D306" s="121">
        <v>0</v>
      </c>
      <c r="E306" s="122">
        <v>0</v>
      </c>
      <c r="F306" s="123">
        <f t="shared" si="20"/>
        <v>0</v>
      </c>
      <c r="G306" s="124">
        <v>0</v>
      </c>
      <c r="H306" s="121">
        <v>251646.25</v>
      </c>
      <c r="I306" s="122">
        <v>255900</v>
      </c>
      <c r="J306" s="123">
        <f t="shared" si="21"/>
        <v>-4253.75</v>
      </c>
      <c r="K306" s="124">
        <v>255900</v>
      </c>
      <c r="L306" s="121">
        <v>251646.25</v>
      </c>
      <c r="M306" s="122">
        <v>255900</v>
      </c>
      <c r="N306" s="123">
        <f t="shared" si="22"/>
        <v>-4253.75</v>
      </c>
      <c r="O306" s="97">
        <f t="shared" si="23"/>
        <v>255900</v>
      </c>
      <c r="P306" s="121">
        <v>0</v>
      </c>
      <c r="Q306" s="122">
        <v>0</v>
      </c>
      <c r="R306" s="123">
        <f t="shared" si="24"/>
        <v>0</v>
      </c>
      <c r="S306" s="125">
        <v>0</v>
      </c>
      <c r="T306" s="97"/>
    </row>
    <row r="307" spans="2:20" ht="15" hidden="1" customHeight="1" outlineLevel="3" x14ac:dyDescent="0.2">
      <c r="B307" s="120" t="s">
        <v>416</v>
      </c>
      <c r="C307" t="s">
        <v>417</v>
      </c>
      <c r="D307" s="121">
        <v>0</v>
      </c>
      <c r="E307" s="122">
        <v>0</v>
      </c>
      <c r="F307" s="123">
        <f t="shared" si="20"/>
        <v>0</v>
      </c>
      <c r="G307" s="124">
        <v>0</v>
      </c>
      <c r="H307" s="121">
        <v>-5964</v>
      </c>
      <c r="I307" s="122">
        <v>0</v>
      </c>
      <c r="J307" s="123">
        <f t="shared" si="21"/>
        <v>-5964</v>
      </c>
      <c r="K307" s="124">
        <v>0</v>
      </c>
      <c r="L307" s="121">
        <v>-5964</v>
      </c>
      <c r="M307" s="122">
        <v>0</v>
      </c>
      <c r="N307" s="123">
        <f t="shared" si="22"/>
        <v>-5964</v>
      </c>
      <c r="O307" s="97">
        <f t="shared" si="23"/>
        <v>0</v>
      </c>
      <c r="P307" s="121">
        <v>0</v>
      </c>
      <c r="Q307" s="122">
        <v>0</v>
      </c>
      <c r="R307" s="123">
        <f t="shared" si="24"/>
        <v>0</v>
      </c>
      <c r="S307" s="125">
        <v>0</v>
      </c>
      <c r="T307" s="97"/>
    </row>
    <row r="308" spans="2:20" ht="15" hidden="1" customHeight="1" outlineLevel="3" x14ac:dyDescent="0.2">
      <c r="B308" s="120" t="s">
        <v>477</v>
      </c>
      <c r="C308" t="s">
        <v>478</v>
      </c>
      <c r="D308" s="121">
        <v>0</v>
      </c>
      <c r="E308" s="122">
        <v>0</v>
      </c>
      <c r="F308" s="123">
        <f t="shared" si="20"/>
        <v>0</v>
      </c>
      <c r="G308" s="124">
        <v>0</v>
      </c>
      <c r="H308" s="121">
        <v>2818</v>
      </c>
      <c r="I308" s="122">
        <v>2000</v>
      </c>
      <c r="J308" s="123">
        <f t="shared" si="21"/>
        <v>818</v>
      </c>
      <c r="K308" s="124">
        <v>2000</v>
      </c>
      <c r="L308" s="121">
        <v>2818</v>
      </c>
      <c r="M308" s="122">
        <v>2000</v>
      </c>
      <c r="N308" s="123">
        <f t="shared" si="22"/>
        <v>818</v>
      </c>
      <c r="O308" s="97">
        <f t="shared" si="23"/>
        <v>2000</v>
      </c>
      <c r="P308" s="121">
        <v>0</v>
      </c>
      <c r="Q308" s="122">
        <v>0</v>
      </c>
      <c r="R308" s="123">
        <f t="shared" si="24"/>
        <v>0</v>
      </c>
      <c r="S308" s="125">
        <v>0</v>
      </c>
      <c r="T308" s="97"/>
    </row>
    <row r="309" spans="2:20" ht="15" hidden="1" customHeight="1" outlineLevel="3" x14ac:dyDescent="0.2">
      <c r="B309" s="120" t="s">
        <v>479</v>
      </c>
      <c r="C309" t="s">
        <v>480</v>
      </c>
      <c r="D309" s="121">
        <v>0</v>
      </c>
      <c r="E309" s="122">
        <v>0</v>
      </c>
      <c r="F309" s="123">
        <f t="shared" si="20"/>
        <v>0</v>
      </c>
      <c r="G309" s="124">
        <v>0</v>
      </c>
      <c r="H309" s="121">
        <v>0</v>
      </c>
      <c r="I309" s="122">
        <v>6000</v>
      </c>
      <c r="J309" s="123">
        <f t="shared" si="21"/>
        <v>-6000</v>
      </c>
      <c r="K309" s="124">
        <v>6000</v>
      </c>
      <c r="L309" s="121">
        <v>0</v>
      </c>
      <c r="M309" s="122">
        <v>6000</v>
      </c>
      <c r="N309" s="123">
        <f t="shared" si="22"/>
        <v>-6000</v>
      </c>
      <c r="O309" s="97">
        <f t="shared" si="23"/>
        <v>6000</v>
      </c>
      <c r="P309" s="121">
        <v>0</v>
      </c>
      <c r="Q309" s="122">
        <v>0</v>
      </c>
      <c r="R309" s="123">
        <f t="shared" si="24"/>
        <v>0</v>
      </c>
      <c r="S309" s="125">
        <v>0</v>
      </c>
      <c r="T309" s="97"/>
    </row>
    <row r="310" spans="2:20" ht="15" hidden="1" customHeight="1" outlineLevel="3" x14ac:dyDescent="0.2">
      <c r="B310" s="120" t="s">
        <v>481</v>
      </c>
      <c r="C310" t="s">
        <v>482</v>
      </c>
      <c r="D310" s="121">
        <v>0</v>
      </c>
      <c r="E310" s="122">
        <v>0</v>
      </c>
      <c r="F310" s="123">
        <f t="shared" si="20"/>
        <v>0</v>
      </c>
      <c r="G310" s="124">
        <v>0</v>
      </c>
      <c r="H310" s="121">
        <v>3611</v>
      </c>
      <c r="I310" s="122">
        <v>30000</v>
      </c>
      <c r="J310" s="123">
        <f t="shared" si="21"/>
        <v>-26389</v>
      </c>
      <c r="K310" s="124">
        <v>30000</v>
      </c>
      <c r="L310" s="121">
        <v>3611</v>
      </c>
      <c r="M310" s="122">
        <v>30000</v>
      </c>
      <c r="N310" s="123">
        <f t="shared" si="22"/>
        <v>-26389</v>
      </c>
      <c r="O310" s="97">
        <f t="shared" si="23"/>
        <v>30000</v>
      </c>
      <c r="P310" s="121">
        <v>0</v>
      </c>
      <c r="Q310" s="122">
        <v>0</v>
      </c>
      <c r="R310" s="123">
        <f t="shared" si="24"/>
        <v>0</v>
      </c>
      <c r="S310" s="125">
        <v>0</v>
      </c>
      <c r="T310" s="97"/>
    </row>
    <row r="311" spans="2:20" ht="15" hidden="1" customHeight="1" outlineLevel="3" x14ac:dyDescent="0.2">
      <c r="B311" s="120" t="s">
        <v>483</v>
      </c>
      <c r="C311" t="s">
        <v>484</v>
      </c>
      <c r="D311" s="121">
        <v>0</v>
      </c>
      <c r="E311" s="122">
        <v>0</v>
      </c>
      <c r="F311" s="123">
        <f t="shared" si="20"/>
        <v>0</v>
      </c>
      <c r="G311" s="124">
        <v>0</v>
      </c>
      <c r="H311" s="121">
        <v>0</v>
      </c>
      <c r="I311" s="122">
        <v>30000</v>
      </c>
      <c r="J311" s="123">
        <f t="shared" si="21"/>
        <v>-30000</v>
      </c>
      <c r="K311" s="124">
        <v>30000</v>
      </c>
      <c r="L311" s="121">
        <v>0</v>
      </c>
      <c r="M311" s="122">
        <v>30000</v>
      </c>
      <c r="N311" s="123">
        <f t="shared" si="22"/>
        <v>-30000</v>
      </c>
      <c r="O311" s="97">
        <f t="shared" si="23"/>
        <v>30000</v>
      </c>
      <c r="P311" s="121">
        <v>0</v>
      </c>
      <c r="Q311" s="122">
        <v>0</v>
      </c>
      <c r="R311" s="123">
        <f t="shared" si="24"/>
        <v>0</v>
      </c>
      <c r="S311" s="125">
        <v>0</v>
      </c>
      <c r="T311" s="97"/>
    </row>
    <row r="312" spans="2:20" ht="15" hidden="1" customHeight="1" outlineLevel="3" x14ac:dyDescent="0.2">
      <c r="B312" s="120" t="s">
        <v>303</v>
      </c>
      <c r="C312" t="s">
        <v>304</v>
      </c>
      <c r="D312" s="121">
        <v>0</v>
      </c>
      <c r="E312" s="122">
        <v>0</v>
      </c>
      <c r="F312" s="123">
        <f t="shared" si="20"/>
        <v>0</v>
      </c>
      <c r="G312" s="124">
        <v>0</v>
      </c>
      <c r="H312" s="121">
        <v>7349.5</v>
      </c>
      <c r="I312" s="122">
        <v>0</v>
      </c>
      <c r="J312" s="123">
        <f t="shared" si="21"/>
        <v>7349.5</v>
      </c>
      <c r="K312" s="124">
        <v>0</v>
      </c>
      <c r="L312" s="121">
        <v>7349.5</v>
      </c>
      <c r="M312" s="122">
        <v>0</v>
      </c>
      <c r="N312" s="123">
        <f t="shared" si="22"/>
        <v>7349.5</v>
      </c>
      <c r="O312" s="97">
        <f t="shared" si="23"/>
        <v>0</v>
      </c>
      <c r="P312" s="121">
        <v>0</v>
      </c>
      <c r="Q312" s="122">
        <v>0</v>
      </c>
      <c r="R312" s="123">
        <f t="shared" si="24"/>
        <v>0</v>
      </c>
      <c r="S312" s="125">
        <v>0</v>
      </c>
      <c r="T312" s="97"/>
    </row>
    <row r="313" spans="2:20" ht="15" hidden="1" customHeight="1" outlineLevel="3" x14ac:dyDescent="0.2">
      <c r="B313" s="120" t="s">
        <v>485</v>
      </c>
      <c r="C313" t="s">
        <v>486</v>
      </c>
      <c r="D313" s="121">
        <v>0</v>
      </c>
      <c r="E313" s="122">
        <v>0</v>
      </c>
      <c r="F313" s="123">
        <f t="shared" si="20"/>
        <v>0</v>
      </c>
      <c r="G313" s="124">
        <v>0</v>
      </c>
      <c r="H313" s="121">
        <v>28200</v>
      </c>
      <c r="I313" s="122">
        <v>28200</v>
      </c>
      <c r="J313" s="123">
        <f t="shared" si="21"/>
        <v>0</v>
      </c>
      <c r="K313" s="124">
        <v>28200</v>
      </c>
      <c r="L313" s="121">
        <v>28200</v>
      </c>
      <c r="M313" s="122">
        <v>28200</v>
      </c>
      <c r="N313" s="123">
        <f t="shared" si="22"/>
        <v>0</v>
      </c>
      <c r="O313" s="97">
        <f t="shared" si="23"/>
        <v>28200</v>
      </c>
      <c r="P313" s="121">
        <v>0</v>
      </c>
      <c r="Q313" s="122">
        <v>0</v>
      </c>
      <c r="R313" s="123">
        <f t="shared" si="24"/>
        <v>0</v>
      </c>
      <c r="S313" s="125">
        <v>0</v>
      </c>
      <c r="T313" s="97"/>
    </row>
    <row r="314" spans="2:20" ht="15" hidden="1" customHeight="1" outlineLevel="3" x14ac:dyDescent="0.2">
      <c r="B314" s="120" t="s">
        <v>487</v>
      </c>
      <c r="C314" t="s">
        <v>435</v>
      </c>
      <c r="D314" s="121">
        <v>0</v>
      </c>
      <c r="E314" s="122">
        <v>0</v>
      </c>
      <c r="F314" s="123">
        <f t="shared" si="20"/>
        <v>0</v>
      </c>
      <c r="G314" s="124">
        <v>0</v>
      </c>
      <c r="H314" s="121">
        <v>45</v>
      </c>
      <c r="I314" s="122">
        <v>0</v>
      </c>
      <c r="J314" s="123">
        <f t="shared" si="21"/>
        <v>45</v>
      </c>
      <c r="K314" s="124">
        <v>0</v>
      </c>
      <c r="L314" s="121">
        <v>45</v>
      </c>
      <c r="M314" s="122">
        <v>0</v>
      </c>
      <c r="N314" s="123">
        <f t="shared" si="22"/>
        <v>45</v>
      </c>
      <c r="O314" s="97">
        <f t="shared" si="23"/>
        <v>0</v>
      </c>
      <c r="P314" s="121">
        <v>0</v>
      </c>
      <c r="Q314" s="122">
        <v>0</v>
      </c>
      <c r="R314" s="123">
        <f t="shared" si="24"/>
        <v>0</v>
      </c>
      <c r="S314" s="125">
        <v>0</v>
      </c>
      <c r="T314" s="97"/>
    </row>
    <row r="315" spans="2:20" ht="15" hidden="1" customHeight="1" outlineLevel="3" x14ac:dyDescent="0.2">
      <c r="B315" s="120" t="s">
        <v>488</v>
      </c>
      <c r="C315" t="s">
        <v>489</v>
      </c>
      <c r="D315" s="121">
        <v>0</v>
      </c>
      <c r="E315" s="122">
        <v>0</v>
      </c>
      <c r="F315" s="123">
        <f t="shared" si="20"/>
        <v>0</v>
      </c>
      <c r="G315" s="124">
        <v>0</v>
      </c>
      <c r="H315" s="121">
        <v>200000</v>
      </c>
      <c r="I315" s="122">
        <v>200000</v>
      </c>
      <c r="J315" s="123">
        <f t="shared" si="21"/>
        <v>0</v>
      </c>
      <c r="K315" s="124">
        <v>200000</v>
      </c>
      <c r="L315" s="121">
        <v>200000</v>
      </c>
      <c r="M315" s="122">
        <v>200000</v>
      </c>
      <c r="N315" s="123">
        <f t="shared" si="22"/>
        <v>0</v>
      </c>
      <c r="O315" s="97">
        <f t="shared" si="23"/>
        <v>200000</v>
      </c>
      <c r="P315" s="121">
        <v>0</v>
      </c>
      <c r="Q315" s="122">
        <v>0</v>
      </c>
      <c r="R315" s="123">
        <f t="shared" si="24"/>
        <v>0</v>
      </c>
      <c r="S315" s="125">
        <v>0</v>
      </c>
      <c r="T315" s="97"/>
    </row>
    <row r="316" spans="2:20" ht="15" hidden="1" customHeight="1" outlineLevel="3" x14ac:dyDescent="0.2">
      <c r="B316" s="120" t="s">
        <v>305</v>
      </c>
      <c r="C316" t="s">
        <v>306</v>
      </c>
      <c r="D316" s="121">
        <v>0</v>
      </c>
      <c r="E316" s="122">
        <v>0</v>
      </c>
      <c r="F316" s="123">
        <f t="shared" si="20"/>
        <v>0</v>
      </c>
      <c r="G316" s="124">
        <v>0</v>
      </c>
      <c r="H316" s="121">
        <v>3750</v>
      </c>
      <c r="I316" s="122">
        <v>0</v>
      </c>
      <c r="J316" s="123">
        <f t="shared" si="21"/>
        <v>3750</v>
      </c>
      <c r="K316" s="124">
        <v>0</v>
      </c>
      <c r="L316" s="121">
        <v>3750</v>
      </c>
      <c r="M316" s="122">
        <v>0</v>
      </c>
      <c r="N316" s="123">
        <f t="shared" si="22"/>
        <v>3750</v>
      </c>
      <c r="O316" s="97">
        <f t="shared" si="23"/>
        <v>0</v>
      </c>
      <c r="P316" s="121">
        <v>0</v>
      </c>
      <c r="Q316" s="122">
        <v>0</v>
      </c>
      <c r="R316" s="123">
        <f t="shared" si="24"/>
        <v>0</v>
      </c>
      <c r="S316" s="125">
        <v>0</v>
      </c>
      <c r="T316" s="97"/>
    </row>
    <row r="317" spans="2:20" ht="15" hidden="1" customHeight="1" outlineLevel="3" x14ac:dyDescent="0.2">
      <c r="B317" s="120" t="s">
        <v>490</v>
      </c>
      <c r="C317" t="s">
        <v>491</v>
      </c>
      <c r="D317" s="121">
        <v>0</v>
      </c>
      <c r="E317" s="122">
        <v>0</v>
      </c>
      <c r="F317" s="123">
        <f t="shared" si="20"/>
        <v>0</v>
      </c>
      <c r="G317" s="124">
        <v>0</v>
      </c>
      <c r="H317" s="121">
        <v>46392.5</v>
      </c>
      <c r="I317" s="122">
        <v>46000</v>
      </c>
      <c r="J317" s="123">
        <f t="shared" si="21"/>
        <v>392.5</v>
      </c>
      <c r="K317" s="124">
        <v>46000</v>
      </c>
      <c r="L317" s="121">
        <v>46392.5</v>
      </c>
      <c r="M317" s="122">
        <v>46000</v>
      </c>
      <c r="N317" s="123">
        <f t="shared" si="22"/>
        <v>392.5</v>
      </c>
      <c r="O317" s="97">
        <f t="shared" si="23"/>
        <v>46000</v>
      </c>
      <c r="P317" s="121">
        <v>0</v>
      </c>
      <c r="Q317" s="122">
        <v>0</v>
      </c>
      <c r="R317" s="123">
        <f t="shared" si="24"/>
        <v>0</v>
      </c>
      <c r="S317" s="125">
        <v>0</v>
      </c>
      <c r="T317" s="97"/>
    </row>
    <row r="318" spans="2:20" ht="15" hidden="1" customHeight="1" outlineLevel="3" x14ac:dyDescent="0.2">
      <c r="B318" s="120" t="s">
        <v>492</v>
      </c>
      <c r="C318" t="s">
        <v>493</v>
      </c>
      <c r="D318" s="121">
        <v>0</v>
      </c>
      <c r="E318" s="122">
        <v>0</v>
      </c>
      <c r="F318" s="123">
        <f t="shared" si="20"/>
        <v>0</v>
      </c>
      <c r="G318" s="124">
        <v>0</v>
      </c>
      <c r="H318" s="121">
        <v>102347.73</v>
      </c>
      <c r="I318" s="122">
        <v>75000</v>
      </c>
      <c r="J318" s="123">
        <f t="shared" si="21"/>
        <v>27347.729999999996</v>
      </c>
      <c r="K318" s="124">
        <v>75000</v>
      </c>
      <c r="L318" s="121">
        <v>102347.73</v>
      </c>
      <c r="M318" s="122">
        <v>75000</v>
      </c>
      <c r="N318" s="123">
        <f t="shared" si="22"/>
        <v>27347.729999999996</v>
      </c>
      <c r="O318" s="97">
        <f t="shared" si="23"/>
        <v>75000</v>
      </c>
      <c r="P318" s="121">
        <v>0</v>
      </c>
      <c r="Q318" s="122">
        <v>0</v>
      </c>
      <c r="R318" s="123">
        <f t="shared" si="24"/>
        <v>0</v>
      </c>
      <c r="S318" s="125">
        <v>0</v>
      </c>
      <c r="T318" s="97"/>
    </row>
    <row r="319" spans="2:20" ht="15" hidden="1" customHeight="1" outlineLevel="3" x14ac:dyDescent="0.2">
      <c r="B319" s="120" t="s">
        <v>307</v>
      </c>
      <c r="C319" t="s">
        <v>308</v>
      </c>
      <c r="D319" s="121">
        <v>0</v>
      </c>
      <c r="E319" s="122">
        <v>0</v>
      </c>
      <c r="F319" s="123">
        <f t="shared" si="20"/>
        <v>0</v>
      </c>
      <c r="G319" s="124">
        <v>0</v>
      </c>
      <c r="H319" s="121">
        <v>-454112</v>
      </c>
      <c r="I319" s="122">
        <v>-404100</v>
      </c>
      <c r="J319" s="123">
        <f t="shared" si="21"/>
        <v>-50012</v>
      </c>
      <c r="K319" s="124">
        <v>-404100</v>
      </c>
      <c r="L319" s="121">
        <v>-454112</v>
      </c>
      <c r="M319" s="122">
        <v>-404100</v>
      </c>
      <c r="N319" s="123">
        <f t="shared" si="22"/>
        <v>-50012</v>
      </c>
      <c r="O319" s="97">
        <f t="shared" si="23"/>
        <v>-404100</v>
      </c>
      <c r="P319" s="121">
        <v>0</v>
      </c>
      <c r="Q319" s="122">
        <v>0</v>
      </c>
      <c r="R319" s="123">
        <f t="shared" si="24"/>
        <v>0</v>
      </c>
      <c r="S319" s="125">
        <v>0</v>
      </c>
      <c r="T319" s="97"/>
    </row>
    <row r="320" spans="2:20" ht="15" hidden="1" customHeight="1" outlineLevel="3" x14ac:dyDescent="0.2">
      <c r="B320" s="120" t="s">
        <v>494</v>
      </c>
      <c r="C320" t="s">
        <v>495</v>
      </c>
      <c r="D320" s="121">
        <v>0</v>
      </c>
      <c r="E320" s="122">
        <v>0</v>
      </c>
      <c r="F320" s="123">
        <f t="shared" si="20"/>
        <v>0</v>
      </c>
      <c r="G320" s="124">
        <v>0</v>
      </c>
      <c r="H320" s="121">
        <v>3720</v>
      </c>
      <c r="I320" s="122">
        <v>0</v>
      </c>
      <c r="J320" s="123">
        <f t="shared" si="21"/>
        <v>3720</v>
      </c>
      <c r="K320" s="124">
        <v>0</v>
      </c>
      <c r="L320" s="121">
        <v>3720</v>
      </c>
      <c r="M320" s="122">
        <v>0</v>
      </c>
      <c r="N320" s="123">
        <f t="shared" si="22"/>
        <v>3720</v>
      </c>
      <c r="O320" s="97">
        <f t="shared" si="23"/>
        <v>0</v>
      </c>
      <c r="P320" s="121">
        <v>0</v>
      </c>
      <c r="Q320" s="122">
        <v>0</v>
      </c>
      <c r="R320" s="123">
        <f t="shared" si="24"/>
        <v>0</v>
      </c>
      <c r="S320" s="125">
        <v>0</v>
      </c>
      <c r="T320" s="97"/>
    </row>
    <row r="321" spans="2:20" ht="15" hidden="1" customHeight="1" outlineLevel="3" x14ac:dyDescent="0.2">
      <c r="B321" s="120" t="s">
        <v>496</v>
      </c>
      <c r="C321" t="s">
        <v>497</v>
      </c>
      <c r="D321" s="121">
        <v>0</v>
      </c>
      <c r="E321" s="122">
        <v>0</v>
      </c>
      <c r="F321" s="123">
        <f t="shared" si="20"/>
        <v>0</v>
      </c>
      <c r="G321" s="124">
        <v>0</v>
      </c>
      <c r="H321" s="121">
        <v>0</v>
      </c>
      <c r="I321" s="122">
        <v>20000</v>
      </c>
      <c r="J321" s="123">
        <f t="shared" si="21"/>
        <v>-20000</v>
      </c>
      <c r="K321" s="124">
        <v>20000</v>
      </c>
      <c r="L321" s="121">
        <v>0</v>
      </c>
      <c r="M321" s="122">
        <v>20000</v>
      </c>
      <c r="N321" s="123">
        <f t="shared" si="22"/>
        <v>-20000</v>
      </c>
      <c r="O321" s="97">
        <f t="shared" si="23"/>
        <v>20000</v>
      </c>
      <c r="P321" s="121">
        <v>0</v>
      </c>
      <c r="Q321" s="122">
        <v>0</v>
      </c>
      <c r="R321" s="123">
        <f t="shared" si="24"/>
        <v>0</v>
      </c>
      <c r="S321" s="125">
        <v>0</v>
      </c>
      <c r="T321" s="97"/>
    </row>
    <row r="322" spans="2:20" ht="15" hidden="1" customHeight="1" outlineLevel="3" x14ac:dyDescent="0.2">
      <c r="B322" s="120" t="s">
        <v>352</v>
      </c>
      <c r="C322" t="s">
        <v>353</v>
      </c>
      <c r="D322" s="121">
        <v>0</v>
      </c>
      <c r="E322" s="122">
        <v>0</v>
      </c>
      <c r="F322" s="123">
        <f t="shared" si="20"/>
        <v>0</v>
      </c>
      <c r="G322" s="124">
        <v>0</v>
      </c>
      <c r="H322" s="121">
        <v>47766</v>
      </c>
      <c r="I322" s="122">
        <v>0</v>
      </c>
      <c r="J322" s="123">
        <f t="shared" si="21"/>
        <v>47766</v>
      </c>
      <c r="K322" s="124">
        <v>0</v>
      </c>
      <c r="L322" s="121">
        <v>47766</v>
      </c>
      <c r="M322" s="122">
        <v>0</v>
      </c>
      <c r="N322" s="123">
        <f t="shared" si="22"/>
        <v>47766</v>
      </c>
      <c r="O322" s="97">
        <f t="shared" si="23"/>
        <v>0</v>
      </c>
      <c r="P322" s="121">
        <v>0</v>
      </c>
      <c r="Q322" s="122">
        <v>0</v>
      </c>
      <c r="R322" s="123">
        <f t="shared" si="24"/>
        <v>0</v>
      </c>
      <c r="S322" s="125">
        <v>0</v>
      </c>
      <c r="T322" s="97"/>
    </row>
    <row r="323" spans="2:20" ht="15" hidden="1" customHeight="1" outlineLevel="3" x14ac:dyDescent="0.2">
      <c r="B323" s="120" t="s">
        <v>311</v>
      </c>
      <c r="C323" t="s">
        <v>312</v>
      </c>
      <c r="D323" s="121">
        <v>0</v>
      </c>
      <c r="E323" s="122">
        <v>0</v>
      </c>
      <c r="F323" s="123">
        <f t="shared" si="20"/>
        <v>0</v>
      </c>
      <c r="G323" s="124">
        <v>0</v>
      </c>
      <c r="H323" s="121">
        <v>2868</v>
      </c>
      <c r="I323" s="122">
        <v>15000</v>
      </c>
      <c r="J323" s="123">
        <f t="shared" si="21"/>
        <v>-12132</v>
      </c>
      <c r="K323" s="124">
        <v>15000</v>
      </c>
      <c r="L323" s="121">
        <v>2868</v>
      </c>
      <c r="M323" s="122">
        <v>15000</v>
      </c>
      <c r="N323" s="123">
        <f t="shared" si="22"/>
        <v>-12132</v>
      </c>
      <c r="O323" s="97">
        <f t="shared" si="23"/>
        <v>15000</v>
      </c>
      <c r="P323" s="121">
        <v>0</v>
      </c>
      <c r="Q323" s="122">
        <v>0</v>
      </c>
      <c r="R323" s="123">
        <f t="shared" si="24"/>
        <v>0</v>
      </c>
      <c r="S323" s="125">
        <v>0</v>
      </c>
      <c r="T323" s="97"/>
    </row>
    <row r="324" spans="2:20" ht="15" hidden="1" customHeight="1" outlineLevel="3" x14ac:dyDescent="0.2">
      <c r="B324" s="120" t="s">
        <v>346</v>
      </c>
      <c r="C324" t="s">
        <v>347</v>
      </c>
      <c r="D324" s="121">
        <v>0</v>
      </c>
      <c r="E324" s="122">
        <v>0</v>
      </c>
      <c r="F324" s="123">
        <f t="shared" si="20"/>
        <v>0</v>
      </c>
      <c r="G324" s="124">
        <v>0</v>
      </c>
      <c r="H324" s="121">
        <v>238</v>
      </c>
      <c r="I324" s="122">
        <v>0</v>
      </c>
      <c r="J324" s="123">
        <f t="shared" si="21"/>
        <v>238</v>
      </c>
      <c r="K324" s="124">
        <v>0</v>
      </c>
      <c r="L324" s="121">
        <v>238</v>
      </c>
      <c r="M324" s="122">
        <v>0</v>
      </c>
      <c r="N324" s="123">
        <f t="shared" si="22"/>
        <v>238</v>
      </c>
      <c r="O324" s="97">
        <f t="shared" si="23"/>
        <v>0</v>
      </c>
      <c r="P324" s="121">
        <v>0</v>
      </c>
      <c r="Q324" s="122">
        <v>0</v>
      </c>
      <c r="R324" s="123">
        <f t="shared" si="24"/>
        <v>0</v>
      </c>
      <c r="S324" s="125">
        <v>0</v>
      </c>
      <c r="T324" s="97"/>
    </row>
    <row r="325" spans="2:20" ht="15" hidden="1" customHeight="1" outlineLevel="3" x14ac:dyDescent="0.2">
      <c r="B325" s="120" t="s">
        <v>498</v>
      </c>
      <c r="C325" t="s">
        <v>499</v>
      </c>
      <c r="D325" s="121">
        <v>0</v>
      </c>
      <c r="E325" s="122">
        <v>0</v>
      </c>
      <c r="F325" s="123">
        <f t="shared" si="20"/>
        <v>0</v>
      </c>
      <c r="G325" s="124">
        <v>0</v>
      </c>
      <c r="H325" s="121">
        <v>5990.45</v>
      </c>
      <c r="I325" s="122">
        <v>0</v>
      </c>
      <c r="J325" s="123">
        <f t="shared" si="21"/>
        <v>5990.45</v>
      </c>
      <c r="K325" s="124">
        <v>0</v>
      </c>
      <c r="L325" s="121">
        <v>5990.45</v>
      </c>
      <c r="M325" s="122">
        <v>0</v>
      </c>
      <c r="N325" s="123">
        <f t="shared" si="22"/>
        <v>5990.45</v>
      </c>
      <c r="O325" s="97">
        <f t="shared" si="23"/>
        <v>0</v>
      </c>
      <c r="P325" s="121">
        <v>0</v>
      </c>
      <c r="Q325" s="122">
        <v>0</v>
      </c>
      <c r="R325" s="123">
        <f t="shared" si="24"/>
        <v>0</v>
      </c>
      <c r="S325" s="125">
        <v>0</v>
      </c>
      <c r="T325" s="97"/>
    </row>
    <row r="326" spans="2:20" ht="15" hidden="1" customHeight="1" outlineLevel="3" x14ac:dyDescent="0.2">
      <c r="B326" s="120" t="s">
        <v>500</v>
      </c>
      <c r="C326" t="s">
        <v>501</v>
      </c>
      <c r="D326" s="121">
        <v>0</v>
      </c>
      <c r="E326" s="122">
        <v>0</v>
      </c>
      <c r="F326" s="123">
        <f t="shared" si="20"/>
        <v>0</v>
      </c>
      <c r="G326" s="124">
        <v>0</v>
      </c>
      <c r="H326" s="121">
        <v>5476.25</v>
      </c>
      <c r="I326" s="122">
        <v>8000</v>
      </c>
      <c r="J326" s="123">
        <f t="shared" si="21"/>
        <v>-2523.75</v>
      </c>
      <c r="K326" s="124">
        <v>8000</v>
      </c>
      <c r="L326" s="121">
        <v>5476.25</v>
      </c>
      <c r="M326" s="122">
        <v>8000</v>
      </c>
      <c r="N326" s="123">
        <f t="shared" si="22"/>
        <v>-2523.75</v>
      </c>
      <c r="O326" s="97">
        <f t="shared" si="23"/>
        <v>8000</v>
      </c>
      <c r="P326" s="121">
        <v>0</v>
      </c>
      <c r="Q326" s="122">
        <v>0</v>
      </c>
      <c r="R326" s="123">
        <f t="shared" si="24"/>
        <v>0</v>
      </c>
      <c r="S326" s="125">
        <v>0</v>
      </c>
      <c r="T326" s="97"/>
    </row>
    <row r="327" spans="2:20" ht="15" hidden="1" customHeight="1" outlineLevel="3" x14ac:dyDescent="0.2">
      <c r="B327" s="120" t="s">
        <v>502</v>
      </c>
      <c r="C327" t="s">
        <v>503</v>
      </c>
      <c r="D327" s="121">
        <v>0</v>
      </c>
      <c r="E327" s="122">
        <v>0</v>
      </c>
      <c r="F327" s="123">
        <f t="shared" si="20"/>
        <v>0</v>
      </c>
      <c r="G327" s="124">
        <v>0</v>
      </c>
      <c r="H327" s="121">
        <v>50387.5</v>
      </c>
      <c r="I327" s="122">
        <v>35000</v>
      </c>
      <c r="J327" s="123">
        <f t="shared" si="21"/>
        <v>15387.5</v>
      </c>
      <c r="K327" s="124">
        <v>35000</v>
      </c>
      <c r="L327" s="121">
        <v>50387.5</v>
      </c>
      <c r="M327" s="122">
        <v>35000</v>
      </c>
      <c r="N327" s="123">
        <f t="shared" si="22"/>
        <v>15387.5</v>
      </c>
      <c r="O327" s="97">
        <f t="shared" si="23"/>
        <v>35000</v>
      </c>
      <c r="P327" s="121">
        <v>0</v>
      </c>
      <c r="Q327" s="122">
        <v>0</v>
      </c>
      <c r="R327" s="123">
        <f t="shared" si="24"/>
        <v>0</v>
      </c>
      <c r="S327" s="125">
        <v>0</v>
      </c>
      <c r="T327" s="97"/>
    </row>
    <row r="328" spans="2:20" ht="15" hidden="1" customHeight="1" outlineLevel="3" x14ac:dyDescent="0.2">
      <c r="B328" s="120" t="s">
        <v>504</v>
      </c>
      <c r="C328" t="s">
        <v>505</v>
      </c>
      <c r="D328" s="121">
        <v>0</v>
      </c>
      <c r="E328" s="122">
        <v>0</v>
      </c>
      <c r="F328" s="123">
        <f t="shared" ref="F328:F391" si="25">D328-E328</f>
        <v>0</v>
      </c>
      <c r="G328" s="124">
        <v>0</v>
      </c>
      <c r="H328" s="121">
        <v>2695</v>
      </c>
      <c r="I328" s="122">
        <v>0</v>
      </c>
      <c r="J328" s="123">
        <f t="shared" ref="J328:J391" si="26">H328-I328</f>
        <v>2695</v>
      </c>
      <c r="K328" s="124">
        <v>0</v>
      </c>
      <c r="L328" s="121">
        <v>2695</v>
      </c>
      <c r="M328" s="122">
        <v>0</v>
      </c>
      <c r="N328" s="123">
        <f t="shared" ref="N328:N391" si="27">L328-M328</f>
        <v>2695</v>
      </c>
      <c r="O328" s="97">
        <f t="shared" ref="O328:O391" si="28">G328+K328</f>
        <v>0</v>
      </c>
      <c r="P328" s="121">
        <v>0</v>
      </c>
      <c r="Q328" s="122">
        <v>0</v>
      </c>
      <c r="R328" s="123">
        <f t="shared" ref="R328:R391" si="29">P328-Q328</f>
        <v>0</v>
      </c>
      <c r="S328" s="125">
        <v>0</v>
      </c>
      <c r="T328" s="97"/>
    </row>
    <row r="329" spans="2:20" ht="15" hidden="1" customHeight="1" outlineLevel="3" x14ac:dyDescent="0.2">
      <c r="B329" s="120" t="s">
        <v>315</v>
      </c>
      <c r="C329" t="s">
        <v>300</v>
      </c>
      <c r="D329" s="121">
        <v>0</v>
      </c>
      <c r="E329" s="122">
        <v>0</v>
      </c>
      <c r="F329" s="123">
        <f t="shared" si="25"/>
        <v>0</v>
      </c>
      <c r="G329" s="124">
        <v>0</v>
      </c>
      <c r="H329" s="121">
        <v>74539.320000000007</v>
      </c>
      <c r="I329" s="122">
        <v>79300</v>
      </c>
      <c r="J329" s="123">
        <f t="shared" si="26"/>
        <v>-4760.679999999993</v>
      </c>
      <c r="K329" s="124">
        <v>79300</v>
      </c>
      <c r="L329" s="121">
        <v>74539.320000000007</v>
      </c>
      <c r="M329" s="122">
        <v>79300</v>
      </c>
      <c r="N329" s="123">
        <f t="shared" si="27"/>
        <v>-4760.679999999993</v>
      </c>
      <c r="O329" s="97">
        <f t="shared" si="28"/>
        <v>79300</v>
      </c>
      <c r="P329" s="121">
        <v>0</v>
      </c>
      <c r="Q329" s="122">
        <v>0</v>
      </c>
      <c r="R329" s="123">
        <f t="shared" si="29"/>
        <v>0</v>
      </c>
      <c r="S329" s="125">
        <v>0</v>
      </c>
      <c r="T329" s="97"/>
    </row>
    <row r="330" spans="2:20" ht="15" hidden="1" customHeight="1" outlineLevel="3" x14ac:dyDescent="0.2">
      <c r="B330" s="120" t="s">
        <v>506</v>
      </c>
      <c r="C330" t="s">
        <v>507</v>
      </c>
      <c r="D330" s="121">
        <v>0</v>
      </c>
      <c r="E330" s="122">
        <v>0</v>
      </c>
      <c r="F330" s="123">
        <f t="shared" si="25"/>
        <v>0</v>
      </c>
      <c r="G330" s="124">
        <v>0</v>
      </c>
      <c r="H330" s="121">
        <v>13769.04</v>
      </c>
      <c r="I330" s="122">
        <v>5000</v>
      </c>
      <c r="J330" s="123">
        <f t="shared" si="26"/>
        <v>8769.0400000000009</v>
      </c>
      <c r="K330" s="124">
        <v>5000</v>
      </c>
      <c r="L330" s="121">
        <v>13769.04</v>
      </c>
      <c r="M330" s="122">
        <v>5000</v>
      </c>
      <c r="N330" s="123">
        <f t="shared" si="27"/>
        <v>8769.0400000000009</v>
      </c>
      <c r="O330" s="97">
        <f t="shared" si="28"/>
        <v>5000</v>
      </c>
      <c r="P330" s="121">
        <v>0</v>
      </c>
      <c r="Q330" s="122">
        <v>0</v>
      </c>
      <c r="R330" s="123">
        <f t="shared" si="29"/>
        <v>0</v>
      </c>
      <c r="S330" s="125">
        <v>0</v>
      </c>
      <c r="T330" s="97"/>
    </row>
    <row r="331" spans="2:20" ht="15" hidden="1" customHeight="1" outlineLevel="3" x14ac:dyDescent="0.2">
      <c r="B331" s="120" t="s">
        <v>388</v>
      </c>
      <c r="C331" t="s">
        <v>389</v>
      </c>
      <c r="D331" s="121">
        <v>0</v>
      </c>
      <c r="E331" s="122">
        <v>0</v>
      </c>
      <c r="F331" s="123">
        <f t="shared" si="25"/>
        <v>0</v>
      </c>
      <c r="G331" s="124">
        <v>0</v>
      </c>
      <c r="H331" s="121">
        <v>6</v>
      </c>
      <c r="I331" s="122">
        <v>0</v>
      </c>
      <c r="J331" s="123">
        <f t="shared" si="26"/>
        <v>6</v>
      </c>
      <c r="K331" s="124">
        <v>0</v>
      </c>
      <c r="L331" s="121">
        <v>6</v>
      </c>
      <c r="M331" s="122">
        <v>0</v>
      </c>
      <c r="N331" s="123">
        <f t="shared" si="27"/>
        <v>6</v>
      </c>
      <c r="O331" s="97">
        <f t="shared" si="28"/>
        <v>0</v>
      </c>
      <c r="P331" s="121">
        <v>0</v>
      </c>
      <c r="Q331" s="122">
        <v>0</v>
      </c>
      <c r="R331" s="123">
        <f t="shared" si="29"/>
        <v>0</v>
      </c>
      <c r="S331" s="125">
        <v>0</v>
      </c>
      <c r="T331" s="97"/>
    </row>
    <row r="332" spans="2:20" ht="15" hidden="1" customHeight="1" outlineLevel="3" x14ac:dyDescent="0.2">
      <c r="B332" s="120" t="s">
        <v>434</v>
      </c>
      <c r="C332" t="s">
        <v>435</v>
      </c>
      <c r="D332" s="121">
        <v>0</v>
      </c>
      <c r="E332" s="122">
        <v>0</v>
      </c>
      <c r="F332" s="123">
        <f t="shared" si="25"/>
        <v>0</v>
      </c>
      <c r="G332" s="124">
        <v>0</v>
      </c>
      <c r="H332" s="121">
        <v>309</v>
      </c>
      <c r="I332" s="122">
        <v>0</v>
      </c>
      <c r="J332" s="123">
        <f t="shared" si="26"/>
        <v>309</v>
      </c>
      <c r="K332" s="124">
        <v>0</v>
      </c>
      <c r="L332" s="121">
        <v>309</v>
      </c>
      <c r="M332" s="122">
        <v>0</v>
      </c>
      <c r="N332" s="123">
        <f t="shared" si="27"/>
        <v>309</v>
      </c>
      <c r="O332" s="97">
        <f t="shared" si="28"/>
        <v>0</v>
      </c>
      <c r="P332" s="121">
        <v>0</v>
      </c>
      <c r="Q332" s="122">
        <v>0</v>
      </c>
      <c r="R332" s="123">
        <f t="shared" si="29"/>
        <v>0</v>
      </c>
      <c r="S332" s="125">
        <v>0</v>
      </c>
      <c r="T332" s="97"/>
    </row>
    <row r="333" spans="2:20" ht="15" hidden="1" customHeight="1" outlineLevel="3" x14ac:dyDescent="0.2">
      <c r="B333" s="120" t="s">
        <v>316</v>
      </c>
      <c r="C333" t="s">
        <v>317</v>
      </c>
      <c r="D333" s="121">
        <v>0</v>
      </c>
      <c r="E333" s="122">
        <v>0</v>
      </c>
      <c r="F333" s="123">
        <f t="shared" si="25"/>
        <v>0</v>
      </c>
      <c r="G333" s="124">
        <v>0</v>
      </c>
      <c r="H333" s="121">
        <v>7499.73</v>
      </c>
      <c r="I333" s="122">
        <v>0</v>
      </c>
      <c r="J333" s="123">
        <f t="shared" si="26"/>
        <v>7499.73</v>
      </c>
      <c r="K333" s="124">
        <v>0</v>
      </c>
      <c r="L333" s="121">
        <v>7499.73</v>
      </c>
      <c r="M333" s="122">
        <v>0</v>
      </c>
      <c r="N333" s="123">
        <f t="shared" si="27"/>
        <v>7499.73</v>
      </c>
      <c r="O333" s="97">
        <f t="shared" si="28"/>
        <v>0</v>
      </c>
      <c r="P333" s="121">
        <v>0</v>
      </c>
      <c r="Q333" s="122">
        <v>0</v>
      </c>
      <c r="R333" s="123">
        <f t="shared" si="29"/>
        <v>0</v>
      </c>
      <c r="S333" s="125">
        <v>0</v>
      </c>
      <c r="T333" s="97"/>
    </row>
    <row r="334" spans="2:20" ht="15" hidden="1" customHeight="1" outlineLevel="3" x14ac:dyDescent="0.2">
      <c r="B334" s="120" t="s">
        <v>320</v>
      </c>
      <c r="C334" t="s">
        <v>321</v>
      </c>
      <c r="D334" s="121">
        <v>0</v>
      </c>
      <c r="E334" s="122">
        <v>0</v>
      </c>
      <c r="F334" s="123">
        <f t="shared" si="25"/>
        <v>0</v>
      </c>
      <c r="G334" s="124">
        <v>0</v>
      </c>
      <c r="H334" s="121">
        <v>3074.54</v>
      </c>
      <c r="I334" s="122">
        <v>0</v>
      </c>
      <c r="J334" s="123">
        <f t="shared" si="26"/>
        <v>3074.54</v>
      </c>
      <c r="K334" s="124">
        <v>0</v>
      </c>
      <c r="L334" s="121">
        <v>3074.54</v>
      </c>
      <c r="M334" s="122">
        <v>0</v>
      </c>
      <c r="N334" s="123">
        <f t="shared" si="27"/>
        <v>3074.54</v>
      </c>
      <c r="O334" s="97">
        <f t="shared" si="28"/>
        <v>0</v>
      </c>
      <c r="P334" s="121">
        <v>0</v>
      </c>
      <c r="Q334" s="122">
        <v>0</v>
      </c>
      <c r="R334" s="123">
        <f t="shared" si="29"/>
        <v>0</v>
      </c>
      <c r="S334" s="125">
        <v>0</v>
      </c>
      <c r="T334" s="97"/>
    </row>
    <row r="335" spans="2:20" ht="15" hidden="1" customHeight="1" outlineLevel="3" x14ac:dyDescent="0.2">
      <c r="B335" s="120" t="s">
        <v>322</v>
      </c>
      <c r="C335" t="s">
        <v>323</v>
      </c>
      <c r="D335" s="121">
        <v>0</v>
      </c>
      <c r="E335" s="122">
        <v>0</v>
      </c>
      <c r="F335" s="123">
        <f t="shared" si="25"/>
        <v>0</v>
      </c>
      <c r="G335" s="124">
        <v>0</v>
      </c>
      <c r="H335" s="121">
        <v>1581.84</v>
      </c>
      <c r="I335" s="122">
        <v>0</v>
      </c>
      <c r="J335" s="123">
        <f t="shared" si="26"/>
        <v>1581.84</v>
      </c>
      <c r="K335" s="124">
        <v>0</v>
      </c>
      <c r="L335" s="121">
        <v>1581.84</v>
      </c>
      <c r="M335" s="122">
        <v>0</v>
      </c>
      <c r="N335" s="123">
        <f t="shared" si="27"/>
        <v>1581.84</v>
      </c>
      <c r="O335" s="97">
        <f t="shared" si="28"/>
        <v>0</v>
      </c>
      <c r="P335" s="121">
        <v>0</v>
      </c>
      <c r="Q335" s="122">
        <v>0</v>
      </c>
      <c r="R335" s="123">
        <f t="shared" si="29"/>
        <v>0</v>
      </c>
      <c r="S335" s="125">
        <v>0</v>
      </c>
      <c r="T335" s="97"/>
    </row>
    <row r="336" spans="2:20" ht="15" hidden="1" customHeight="1" outlineLevel="3" x14ac:dyDescent="0.2">
      <c r="B336" s="120" t="s">
        <v>508</v>
      </c>
      <c r="C336" t="s">
        <v>509</v>
      </c>
      <c r="D336" s="121">
        <v>0</v>
      </c>
      <c r="E336" s="122">
        <v>0</v>
      </c>
      <c r="F336" s="123">
        <f t="shared" si="25"/>
        <v>0</v>
      </c>
      <c r="G336" s="124">
        <v>0</v>
      </c>
      <c r="H336" s="121">
        <v>601</v>
      </c>
      <c r="I336" s="122">
        <v>5000</v>
      </c>
      <c r="J336" s="123">
        <f t="shared" si="26"/>
        <v>-4399</v>
      </c>
      <c r="K336" s="124">
        <v>5000</v>
      </c>
      <c r="L336" s="121">
        <v>601</v>
      </c>
      <c r="M336" s="122">
        <v>5000</v>
      </c>
      <c r="N336" s="123">
        <f t="shared" si="27"/>
        <v>-4399</v>
      </c>
      <c r="O336" s="97">
        <f t="shared" si="28"/>
        <v>5000</v>
      </c>
      <c r="P336" s="121">
        <v>0</v>
      </c>
      <c r="Q336" s="122">
        <v>0</v>
      </c>
      <c r="R336" s="123">
        <f t="shared" si="29"/>
        <v>0</v>
      </c>
      <c r="S336" s="125">
        <v>0</v>
      </c>
      <c r="T336" s="97"/>
    </row>
    <row r="337" spans="2:20" ht="15" hidden="1" customHeight="1" outlineLevel="3" x14ac:dyDescent="0.2">
      <c r="B337" s="120" t="s">
        <v>326</v>
      </c>
      <c r="C337" t="s">
        <v>327</v>
      </c>
      <c r="D337" s="121">
        <v>0</v>
      </c>
      <c r="E337" s="122">
        <v>0</v>
      </c>
      <c r="F337" s="123">
        <f t="shared" si="25"/>
        <v>0</v>
      </c>
      <c r="G337" s="124">
        <v>0</v>
      </c>
      <c r="H337" s="121">
        <v>3595</v>
      </c>
      <c r="I337" s="122">
        <v>0</v>
      </c>
      <c r="J337" s="123">
        <f t="shared" si="26"/>
        <v>3595</v>
      </c>
      <c r="K337" s="124">
        <v>0</v>
      </c>
      <c r="L337" s="121">
        <v>3595</v>
      </c>
      <c r="M337" s="122">
        <v>0</v>
      </c>
      <c r="N337" s="123">
        <f t="shared" si="27"/>
        <v>3595</v>
      </c>
      <c r="O337" s="97">
        <f t="shared" si="28"/>
        <v>0</v>
      </c>
      <c r="P337" s="121">
        <v>0</v>
      </c>
      <c r="Q337" s="122">
        <v>0</v>
      </c>
      <c r="R337" s="123">
        <f t="shared" si="29"/>
        <v>0</v>
      </c>
      <c r="S337" s="125">
        <v>0</v>
      </c>
      <c r="T337" s="97"/>
    </row>
    <row r="338" spans="2:20" ht="15" hidden="1" customHeight="1" outlineLevel="3" x14ac:dyDescent="0.2">
      <c r="B338" s="120" t="s">
        <v>328</v>
      </c>
      <c r="C338" t="s">
        <v>329</v>
      </c>
      <c r="D338" s="121">
        <v>0</v>
      </c>
      <c r="E338" s="122">
        <v>0</v>
      </c>
      <c r="F338" s="123">
        <f t="shared" si="25"/>
        <v>0</v>
      </c>
      <c r="G338" s="124">
        <v>0</v>
      </c>
      <c r="H338" s="121">
        <v>1221.92</v>
      </c>
      <c r="I338" s="122">
        <v>0</v>
      </c>
      <c r="J338" s="123">
        <f t="shared" si="26"/>
        <v>1221.92</v>
      </c>
      <c r="K338" s="124">
        <v>0</v>
      </c>
      <c r="L338" s="121">
        <v>1221.92</v>
      </c>
      <c r="M338" s="122">
        <v>0</v>
      </c>
      <c r="N338" s="123">
        <f t="shared" si="27"/>
        <v>1221.92</v>
      </c>
      <c r="O338" s="97">
        <f t="shared" si="28"/>
        <v>0</v>
      </c>
      <c r="P338" s="121">
        <v>0</v>
      </c>
      <c r="Q338" s="122">
        <v>0</v>
      </c>
      <c r="R338" s="123">
        <f t="shared" si="29"/>
        <v>0</v>
      </c>
      <c r="S338" s="125">
        <v>0</v>
      </c>
      <c r="T338" s="97"/>
    </row>
    <row r="339" spans="2:20" ht="15" hidden="1" customHeight="1" outlineLevel="3" x14ac:dyDescent="0.2">
      <c r="B339" s="120" t="s">
        <v>354</v>
      </c>
      <c r="C339" t="s">
        <v>355</v>
      </c>
      <c r="D339" s="121">
        <v>0</v>
      </c>
      <c r="E339" s="122">
        <v>0</v>
      </c>
      <c r="F339" s="123">
        <f t="shared" si="25"/>
        <v>0</v>
      </c>
      <c r="G339" s="124">
        <v>0</v>
      </c>
      <c r="H339" s="121">
        <v>-4195.42</v>
      </c>
      <c r="I339" s="122">
        <v>0</v>
      </c>
      <c r="J339" s="123">
        <f t="shared" si="26"/>
        <v>-4195.42</v>
      </c>
      <c r="K339" s="124">
        <v>0</v>
      </c>
      <c r="L339" s="121">
        <v>-4195.42</v>
      </c>
      <c r="M339" s="122">
        <v>0</v>
      </c>
      <c r="N339" s="123">
        <f t="shared" si="27"/>
        <v>-4195.42</v>
      </c>
      <c r="O339" s="97">
        <f t="shared" si="28"/>
        <v>0</v>
      </c>
      <c r="P339" s="121">
        <v>0</v>
      </c>
      <c r="Q339" s="122">
        <v>0</v>
      </c>
      <c r="R339" s="123">
        <f t="shared" si="29"/>
        <v>0</v>
      </c>
      <c r="S339" s="125">
        <v>0</v>
      </c>
      <c r="T339" s="97"/>
    </row>
    <row r="340" spans="2:20" ht="15" hidden="1" customHeight="1" outlineLevel="3" x14ac:dyDescent="0.2">
      <c r="B340" s="120" t="s">
        <v>332</v>
      </c>
      <c r="C340" t="s">
        <v>333</v>
      </c>
      <c r="D340" s="121">
        <v>0</v>
      </c>
      <c r="E340" s="122">
        <v>0</v>
      </c>
      <c r="F340" s="123">
        <f t="shared" si="25"/>
        <v>0</v>
      </c>
      <c r="G340" s="124">
        <v>0</v>
      </c>
      <c r="H340" s="121">
        <v>41456.22</v>
      </c>
      <c r="I340" s="122">
        <v>0</v>
      </c>
      <c r="J340" s="123">
        <f t="shared" si="26"/>
        <v>41456.22</v>
      </c>
      <c r="K340" s="124">
        <v>0</v>
      </c>
      <c r="L340" s="121">
        <v>41456.22</v>
      </c>
      <c r="M340" s="122">
        <v>0</v>
      </c>
      <c r="N340" s="123">
        <f t="shared" si="27"/>
        <v>41456.22</v>
      </c>
      <c r="O340" s="97">
        <f t="shared" si="28"/>
        <v>0</v>
      </c>
      <c r="P340" s="121">
        <v>0</v>
      </c>
      <c r="Q340" s="122">
        <v>0</v>
      </c>
      <c r="R340" s="123">
        <f t="shared" si="29"/>
        <v>0</v>
      </c>
      <c r="S340" s="125">
        <v>0</v>
      </c>
      <c r="T340" s="97"/>
    </row>
    <row r="341" spans="2:20" ht="15" hidden="1" customHeight="1" outlineLevel="3" x14ac:dyDescent="0.2">
      <c r="B341" s="120" t="s">
        <v>334</v>
      </c>
      <c r="C341" t="s">
        <v>335</v>
      </c>
      <c r="D341" s="121">
        <v>0</v>
      </c>
      <c r="E341" s="122">
        <v>0</v>
      </c>
      <c r="F341" s="123">
        <f t="shared" si="25"/>
        <v>0</v>
      </c>
      <c r="G341" s="124">
        <v>0</v>
      </c>
      <c r="H341" s="121">
        <v>8770.9500000000007</v>
      </c>
      <c r="I341" s="122">
        <v>0</v>
      </c>
      <c r="J341" s="123">
        <f t="shared" si="26"/>
        <v>8770.9500000000007</v>
      </c>
      <c r="K341" s="124">
        <v>0</v>
      </c>
      <c r="L341" s="121">
        <v>8770.9500000000007</v>
      </c>
      <c r="M341" s="122">
        <v>0</v>
      </c>
      <c r="N341" s="123">
        <f t="shared" si="27"/>
        <v>8770.9500000000007</v>
      </c>
      <c r="O341" s="97">
        <f t="shared" si="28"/>
        <v>0</v>
      </c>
      <c r="P341" s="121">
        <v>0</v>
      </c>
      <c r="Q341" s="122">
        <v>0</v>
      </c>
      <c r="R341" s="123">
        <f t="shared" si="29"/>
        <v>0</v>
      </c>
      <c r="S341" s="125">
        <v>0</v>
      </c>
      <c r="T341" s="97"/>
    </row>
    <row r="342" spans="2:20" ht="15" hidden="1" customHeight="1" outlineLevel="3" x14ac:dyDescent="0.2">
      <c r="B342" s="120" t="s">
        <v>336</v>
      </c>
      <c r="C342" t="s">
        <v>337</v>
      </c>
      <c r="D342" s="121">
        <v>0</v>
      </c>
      <c r="E342" s="122">
        <v>0</v>
      </c>
      <c r="F342" s="123">
        <f t="shared" si="25"/>
        <v>0</v>
      </c>
      <c r="G342" s="124">
        <v>0</v>
      </c>
      <c r="H342" s="121">
        <v>12987.1</v>
      </c>
      <c r="I342" s="122">
        <v>0</v>
      </c>
      <c r="J342" s="123">
        <f t="shared" si="26"/>
        <v>12987.1</v>
      </c>
      <c r="K342" s="124">
        <v>0</v>
      </c>
      <c r="L342" s="121">
        <v>12987.1</v>
      </c>
      <c r="M342" s="122">
        <v>0</v>
      </c>
      <c r="N342" s="123">
        <f t="shared" si="27"/>
        <v>12987.1</v>
      </c>
      <c r="O342" s="97">
        <f t="shared" si="28"/>
        <v>0</v>
      </c>
      <c r="P342" s="121">
        <v>0</v>
      </c>
      <c r="Q342" s="122">
        <v>0</v>
      </c>
      <c r="R342" s="123">
        <f t="shared" si="29"/>
        <v>0</v>
      </c>
      <c r="S342" s="125">
        <v>0</v>
      </c>
      <c r="T342" s="97"/>
    </row>
    <row r="343" spans="2:20" ht="15" hidden="1" customHeight="1" outlineLevel="3" x14ac:dyDescent="0.2">
      <c r="B343" s="120" t="s">
        <v>410</v>
      </c>
      <c r="C343" t="s">
        <v>411</v>
      </c>
      <c r="D343" s="121">
        <v>0</v>
      </c>
      <c r="E343" s="122">
        <v>0</v>
      </c>
      <c r="F343" s="123">
        <f t="shared" si="25"/>
        <v>0</v>
      </c>
      <c r="G343" s="124">
        <v>0</v>
      </c>
      <c r="H343" s="121">
        <v>-1626.5</v>
      </c>
      <c r="I343" s="122">
        <v>0</v>
      </c>
      <c r="J343" s="123">
        <f t="shared" si="26"/>
        <v>-1626.5</v>
      </c>
      <c r="K343" s="124">
        <v>0</v>
      </c>
      <c r="L343" s="121">
        <v>-1626.5</v>
      </c>
      <c r="M343" s="122">
        <v>0</v>
      </c>
      <c r="N343" s="123">
        <f t="shared" si="27"/>
        <v>-1626.5</v>
      </c>
      <c r="O343" s="97">
        <f t="shared" si="28"/>
        <v>0</v>
      </c>
      <c r="P343" s="121">
        <v>0</v>
      </c>
      <c r="Q343" s="122">
        <v>0</v>
      </c>
      <c r="R343" s="123">
        <f t="shared" si="29"/>
        <v>0</v>
      </c>
      <c r="S343" s="125">
        <v>0</v>
      </c>
      <c r="T343" s="97"/>
    </row>
    <row r="344" spans="2:20" ht="15" hidden="1" customHeight="1" outlineLevel="3" x14ac:dyDescent="0.2">
      <c r="B344" s="120" t="s">
        <v>356</v>
      </c>
      <c r="C344" t="s">
        <v>357</v>
      </c>
      <c r="D344" s="121">
        <v>0</v>
      </c>
      <c r="E344" s="122">
        <v>0</v>
      </c>
      <c r="F344" s="123">
        <f t="shared" si="25"/>
        <v>0</v>
      </c>
      <c r="G344" s="124">
        <v>0</v>
      </c>
      <c r="H344" s="121">
        <v>1992</v>
      </c>
      <c r="I344" s="122">
        <v>0</v>
      </c>
      <c r="J344" s="123">
        <f t="shared" si="26"/>
        <v>1992</v>
      </c>
      <c r="K344" s="124">
        <v>0</v>
      </c>
      <c r="L344" s="121">
        <v>1992</v>
      </c>
      <c r="M344" s="122">
        <v>0</v>
      </c>
      <c r="N344" s="123">
        <f t="shared" si="27"/>
        <v>1992</v>
      </c>
      <c r="O344" s="97">
        <f t="shared" si="28"/>
        <v>0</v>
      </c>
      <c r="P344" s="121">
        <v>0</v>
      </c>
      <c r="Q344" s="122">
        <v>0</v>
      </c>
      <c r="R344" s="123">
        <f t="shared" si="29"/>
        <v>0</v>
      </c>
      <c r="S344" s="125">
        <v>0</v>
      </c>
      <c r="T344" s="97"/>
    </row>
    <row r="345" spans="2:20" ht="15" hidden="1" customHeight="1" outlineLevel="3" x14ac:dyDescent="0.2">
      <c r="B345" s="120" t="s">
        <v>340</v>
      </c>
      <c r="C345" t="s">
        <v>341</v>
      </c>
      <c r="D345" s="121">
        <v>0</v>
      </c>
      <c r="E345" s="122">
        <v>0</v>
      </c>
      <c r="F345" s="123">
        <f t="shared" si="25"/>
        <v>0</v>
      </c>
      <c r="G345" s="124">
        <v>0</v>
      </c>
      <c r="H345" s="121">
        <v>166</v>
      </c>
      <c r="I345" s="122">
        <v>0</v>
      </c>
      <c r="J345" s="123">
        <f t="shared" si="26"/>
        <v>166</v>
      </c>
      <c r="K345" s="124">
        <v>0</v>
      </c>
      <c r="L345" s="121">
        <v>166</v>
      </c>
      <c r="M345" s="122">
        <v>0</v>
      </c>
      <c r="N345" s="123">
        <f t="shared" si="27"/>
        <v>166</v>
      </c>
      <c r="O345" s="97">
        <f t="shared" si="28"/>
        <v>0</v>
      </c>
      <c r="P345" s="121">
        <v>0</v>
      </c>
      <c r="Q345" s="122">
        <v>0</v>
      </c>
      <c r="R345" s="123">
        <f t="shared" si="29"/>
        <v>0</v>
      </c>
      <c r="S345" s="125">
        <v>0</v>
      </c>
      <c r="T345" s="97"/>
    </row>
    <row r="346" spans="2:20" ht="15" hidden="1" customHeight="1" outlineLevel="3" x14ac:dyDescent="0.2">
      <c r="B346" s="120" t="s">
        <v>412</v>
      </c>
      <c r="C346" t="s">
        <v>413</v>
      </c>
      <c r="D346" s="121">
        <v>0</v>
      </c>
      <c r="E346" s="122">
        <v>0</v>
      </c>
      <c r="F346" s="123">
        <f t="shared" si="25"/>
        <v>0</v>
      </c>
      <c r="G346" s="124">
        <v>0</v>
      </c>
      <c r="H346" s="121">
        <v>5349</v>
      </c>
      <c r="I346" s="122">
        <v>0</v>
      </c>
      <c r="J346" s="123">
        <f t="shared" si="26"/>
        <v>5349</v>
      </c>
      <c r="K346" s="124">
        <v>0</v>
      </c>
      <c r="L346" s="121">
        <v>5349</v>
      </c>
      <c r="M346" s="122">
        <v>0</v>
      </c>
      <c r="N346" s="123">
        <f t="shared" si="27"/>
        <v>5349</v>
      </c>
      <c r="O346" s="97">
        <f t="shared" si="28"/>
        <v>0</v>
      </c>
      <c r="P346" s="121">
        <v>0</v>
      </c>
      <c r="Q346" s="122">
        <v>0</v>
      </c>
      <c r="R346" s="123">
        <f t="shared" si="29"/>
        <v>0</v>
      </c>
      <c r="S346" s="125">
        <v>0</v>
      </c>
      <c r="T346" s="97"/>
    </row>
    <row r="347" spans="2:20" ht="15" hidden="1" customHeight="1" outlineLevel="3" x14ac:dyDescent="0.2">
      <c r="B347" s="120" t="s">
        <v>510</v>
      </c>
      <c r="C347" t="s">
        <v>511</v>
      </c>
      <c r="D347" s="121">
        <v>0</v>
      </c>
      <c r="E347" s="122">
        <v>0</v>
      </c>
      <c r="F347" s="123">
        <f t="shared" si="25"/>
        <v>0</v>
      </c>
      <c r="G347" s="124">
        <v>0</v>
      </c>
      <c r="H347" s="121">
        <v>4788</v>
      </c>
      <c r="I347" s="122">
        <v>5000</v>
      </c>
      <c r="J347" s="123">
        <f t="shared" si="26"/>
        <v>-212</v>
      </c>
      <c r="K347" s="124">
        <v>5000</v>
      </c>
      <c r="L347" s="121">
        <v>4788</v>
      </c>
      <c r="M347" s="122">
        <v>5000</v>
      </c>
      <c r="N347" s="123">
        <f t="shared" si="27"/>
        <v>-212</v>
      </c>
      <c r="O347" s="97">
        <f t="shared" si="28"/>
        <v>5000</v>
      </c>
      <c r="P347" s="121">
        <v>0</v>
      </c>
      <c r="Q347" s="122">
        <v>0</v>
      </c>
      <c r="R347" s="123">
        <f t="shared" si="29"/>
        <v>0</v>
      </c>
      <c r="S347" s="125">
        <v>0</v>
      </c>
      <c r="T347" s="97"/>
    </row>
    <row r="348" spans="2:20" ht="15" hidden="1" customHeight="1" outlineLevel="3" x14ac:dyDescent="0.2">
      <c r="B348" s="120" t="s">
        <v>512</v>
      </c>
      <c r="C348" t="s">
        <v>513</v>
      </c>
      <c r="D348" s="121">
        <v>0</v>
      </c>
      <c r="E348" s="122">
        <v>0</v>
      </c>
      <c r="F348" s="123">
        <f t="shared" si="25"/>
        <v>0</v>
      </c>
      <c r="G348" s="124">
        <v>0</v>
      </c>
      <c r="H348" s="121">
        <v>4419</v>
      </c>
      <c r="I348" s="122">
        <v>0</v>
      </c>
      <c r="J348" s="123">
        <f t="shared" si="26"/>
        <v>4419</v>
      </c>
      <c r="K348" s="124">
        <v>0</v>
      </c>
      <c r="L348" s="121">
        <v>4419</v>
      </c>
      <c r="M348" s="122">
        <v>0</v>
      </c>
      <c r="N348" s="123">
        <f t="shared" si="27"/>
        <v>4419</v>
      </c>
      <c r="O348" s="97">
        <f t="shared" si="28"/>
        <v>0</v>
      </c>
      <c r="P348" s="121">
        <v>0</v>
      </c>
      <c r="Q348" s="122">
        <v>0</v>
      </c>
      <c r="R348" s="123">
        <f t="shared" si="29"/>
        <v>0</v>
      </c>
      <c r="S348" s="125">
        <v>0</v>
      </c>
      <c r="T348" s="97"/>
    </row>
    <row r="349" spans="2:20" ht="15" hidden="1" customHeight="1" outlineLevel="3" x14ac:dyDescent="0.2">
      <c r="B349" s="120" t="s">
        <v>420</v>
      </c>
      <c r="C349" t="s">
        <v>421</v>
      </c>
      <c r="D349" s="121">
        <v>0</v>
      </c>
      <c r="E349" s="122">
        <v>0</v>
      </c>
      <c r="F349" s="123">
        <f t="shared" si="25"/>
        <v>0</v>
      </c>
      <c r="G349" s="124">
        <v>0</v>
      </c>
      <c r="H349" s="121">
        <v>-0.28999999999999998</v>
      </c>
      <c r="I349" s="122">
        <v>0</v>
      </c>
      <c r="J349" s="123">
        <f t="shared" si="26"/>
        <v>-0.28999999999999998</v>
      </c>
      <c r="K349" s="124">
        <v>0</v>
      </c>
      <c r="L349" s="121">
        <v>-0.28999999999999998</v>
      </c>
      <c r="M349" s="122">
        <v>0</v>
      </c>
      <c r="N349" s="123">
        <f t="shared" si="27"/>
        <v>-0.28999999999999998</v>
      </c>
      <c r="O349" s="97">
        <f t="shared" si="28"/>
        <v>0</v>
      </c>
      <c r="P349" s="121">
        <v>0</v>
      </c>
      <c r="Q349" s="122">
        <v>0</v>
      </c>
      <c r="R349" s="123">
        <f t="shared" si="29"/>
        <v>0</v>
      </c>
      <c r="S349" s="125">
        <v>0</v>
      </c>
      <c r="T349" s="97"/>
    </row>
    <row r="350" spans="2:20" ht="15" hidden="1" customHeight="1" outlineLevel="3" x14ac:dyDescent="0.2">
      <c r="B350" s="120" t="s">
        <v>514</v>
      </c>
      <c r="C350" t="s">
        <v>515</v>
      </c>
      <c r="D350" s="121">
        <v>0</v>
      </c>
      <c r="E350" s="122">
        <v>0</v>
      </c>
      <c r="F350" s="123">
        <f t="shared" si="25"/>
        <v>0</v>
      </c>
      <c r="G350" s="124">
        <v>0</v>
      </c>
      <c r="H350" s="121">
        <v>1193</v>
      </c>
      <c r="I350" s="122">
        <v>0</v>
      </c>
      <c r="J350" s="123">
        <f t="shared" si="26"/>
        <v>1193</v>
      </c>
      <c r="K350" s="124">
        <v>0</v>
      </c>
      <c r="L350" s="121">
        <v>1193</v>
      </c>
      <c r="M350" s="122">
        <v>0</v>
      </c>
      <c r="N350" s="123">
        <f t="shared" si="27"/>
        <v>1193</v>
      </c>
      <c r="O350" s="97">
        <f t="shared" si="28"/>
        <v>0</v>
      </c>
      <c r="P350" s="121">
        <v>0</v>
      </c>
      <c r="Q350" s="122">
        <v>0</v>
      </c>
      <c r="R350" s="123">
        <f t="shared" si="29"/>
        <v>0</v>
      </c>
      <c r="S350" s="125">
        <v>0</v>
      </c>
      <c r="T350" s="97"/>
    </row>
    <row r="351" spans="2:20" ht="15" hidden="1" customHeight="1" outlineLevel="3" x14ac:dyDescent="0.2">
      <c r="B351" s="120" t="s">
        <v>516</v>
      </c>
      <c r="C351" t="s">
        <v>517</v>
      </c>
      <c r="D351" s="121">
        <v>-68272.87</v>
      </c>
      <c r="E351" s="122">
        <v>-100000</v>
      </c>
      <c r="F351" s="123">
        <f t="shared" si="25"/>
        <v>31727.130000000005</v>
      </c>
      <c r="G351" s="124">
        <v>-100000</v>
      </c>
      <c r="H351" s="121">
        <v>0</v>
      </c>
      <c r="I351" s="122">
        <v>0</v>
      </c>
      <c r="J351" s="123">
        <f t="shared" si="26"/>
        <v>0</v>
      </c>
      <c r="K351" s="124">
        <v>0</v>
      </c>
      <c r="L351" s="121">
        <v>-68272.87</v>
      </c>
      <c r="M351" s="122">
        <v>-100000</v>
      </c>
      <c r="N351" s="123">
        <f t="shared" si="27"/>
        <v>31727.130000000005</v>
      </c>
      <c r="O351" s="97">
        <f t="shared" si="28"/>
        <v>-100000</v>
      </c>
      <c r="P351" s="121">
        <v>0</v>
      </c>
      <c r="Q351" s="122">
        <v>0</v>
      </c>
      <c r="R351" s="123">
        <f t="shared" si="29"/>
        <v>0</v>
      </c>
      <c r="S351" s="125">
        <v>0</v>
      </c>
      <c r="T351" s="97"/>
    </row>
    <row r="352" spans="2:20" ht="15" hidden="1" customHeight="1" outlineLevel="3" x14ac:dyDescent="0.2">
      <c r="B352" s="120" t="s">
        <v>518</v>
      </c>
      <c r="C352" t="s">
        <v>519</v>
      </c>
      <c r="D352" s="121">
        <v>0</v>
      </c>
      <c r="E352" s="122">
        <v>0</v>
      </c>
      <c r="F352" s="123">
        <f t="shared" si="25"/>
        <v>0</v>
      </c>
      <c r="G352" s="124">
        <v>0</v>
      </c>
      <c r="H352" s="121">
        <v>1408.5</v>
      </c>
      <c r="I352" s="122">
        <v>0</v>
      </c>
      <c r="J352" s="123">
        <f t="shared" si="26"/>
        <v>1408.5</v>
      </c>
      <c r="K352" s="124">
        <v>0</v>
      </c>
      <c r="L352" s="121">
        <v>1408.5</v>
      </c>
      <c r="M352" s="122">
        <v>0</v>
      </c>
      <c r="N352" s="123">
        <f t="shared" si="27"/>
        <v>1408.5</v>
      </c>
      <c r="O352" s="97">
        <f t="shared" si="28"/>
        <v>0</v>
      </c>
      <c r="P352" s="121">
        <v>0</v>
      </c>
      <c r="Q352" s="122">
        <v>0</v>
      </c>
      <c r="R352" s="123">
        <f t="shared" si="29"/>
        <v>0</v>
      </c>
      <c r="S352" s="125">
        <v>0</v>
      </c>
      <c r="T352" s="97"/>
    </row>
    <row r="353" spans="2:20" ht="15" hidden="1" customHeight="1" outlineLevel="3" x14ac:dyDescent="0.2">
      <c r="B353" s="120" t="s">
        <v>370</v>
      </c>
      <c r="C353" t="s">
        <v>371</v>
      </c>
      <c r="D353" s="121">
        <v>0</v>
      </c>
      <c r="E353" s="122">
        <v>0</v>
      </c>
      <c r="F353" s="123">
        <f t="shared" si="25"/>
        <v>0</v>
      </c>
      <c r="G353" s="124">
        <v>0</v>
      </c>
      <c r="H353" s="121">
        <v>17900</v>
      </c>
      <c r="I353" s="122">
        <v>0</v>
      </c>
      <c r="J353" s="123">
        <f t="shared" si="26"/>
        <v>17900</v>
      </c>
      <c r="K353" s="124">
        <v>0</v>
      </c>
      <c r="L353" s="121">
        <v>17900</v>
      </c>
      <c r="M353" s="122">
        <v>0</v>
      </c>
      <c r="N353" s="123">
        <f t="shared" si="27"/>
        <v>17900</v>
      </c>
      <c r="O353" s="97">
        <f t="shared" si="28"/>
        <v>0</v>
      </c>
      <c r="P353" s="121">
        <v>0</v>
      </c>
      <c r="Q353" s="122">
        <v>0</v>
      </c>
      <c r="R353" s="123">
        <f t="shared" si="29"/>
        <v>0</v>
      </c>
      <c r="S353" s="125">
        <v>0</v>
      </c>
      <c r="T353" s="97"/>
    </row>
    <row r="354" spans="2:20" ht="15" hidden="1" customHeight="1" outlineLevel="3" x14ac:dyDescent="0.2">
      <c r="B354" s="120" t="s">
        <v>520</v>
      </c>
      <c r="C354" t="s">
        <v>521</v>
      </c>
      <c r="D354" s="121">
        <v>0</v>
      </c>
      <c r="E354" s="122">
        <v>0</v>
      </c>
      <c r="F354" s="123">
        <f t="shared" si="25"/>
        <v>0</v>
      </c>
      <c r="G354" s="124">
        <v>0</v>
      </c>
      <c r="H354" s="121">
        <v>0</v>
      </c>
      <c r="I354" s="122">
        <v>0</v>
      </c>
      <c r="J354" s="123">
        <f t="shared" si="26"/>
        <v>0</v>
      </c>
      <c r="K354" s="124">
        <v>0</v>
      </c>
      <c r="L354" s="121">
        <v>0</v>
      </c>
      <c r="M354" s="122">
        <v>0</v>
      </c>
      <c r="N354" s="123">
        <f t="shared" si="27"/>
        <v>0</v>
      </c>
      <c r="O354" s="97">
        <f t="shared" si="28"/>
        <v>0</v>
      </c>
      <c r="P354" s="121">
        <v>14806.8</v>
      </c>
      <c r="Q354" s="122">
        <v>0</v>
      </c>
      <c r="R354" s="123">
        <f t="shared" si="29"/>
        <v>14806.8</v>
      </c>
      <c r="S354" s="125">
        <v>0</v>
      </c>
      <c r="T354" s="97"/>
    </row>
    <row r="355" spans="2:20" ht="15" hidden="1" customHeight="1" outlineLevel="3" x14ac:dyDescent="0.2">
      <c r="B355" s="120" t="s">
        <v>522</v>
      </c>
      <c r="C355" t="s">
        <v>523</v>
      </c>
      <c r="D355" s="121">
        <v>0</v>
      </c>
      <c r="E355" s="122">
        <v>0</v>
      </c>
      <c r="F355" s="123">
        <f t="shared" si="25"/>
        <v>0</v>
      </c>
      <c r="G355" s="124">
        <v>0</v>
      </c>
      <c r="H355" s="121">
        <v>0</v>
      </c>
      <c r="I355" s="122">
        <v>0</v>
      </c>
      <c r="J355" s="123">
        <f t="shared" si="26"/>
        <v>0</v>
      </c>
      <c r="K355" s="124">
        <v>0</v>
      </c>
      <c r="L355" s="121">
        <v>0</v>
      </c>
      <c r="M355" s="122">
        <v>0</v>
      </c>
      <c r="N355" s="123">
        <f t="shared" si="27"/>
        <v>0</v>
      </c>
      <c r="O355" s="97">
        <f t="shared" si="28"/>
        <v>0</v>
      </c>
      <c r="P355" s="121">
        <v>42329.07</v>
      </c>
      <c r="Q355" s="122">
        <v>0</v>
      </c>
      <c r="R355" s="123">
        <f t="shared" si="29"/>
        <v>42329.07</v>
      </c>
      <c r="S355" s="125">
        <v>0</v>
      </c>
      <c r="T355" s="97"/>
    </row>
    <row r="356" spans="2:20" ht="15" hidden="1" customHeight="1" outlineLevel="3" x14ac:dyDescent="0.2">
      <c r="B356" s="120" t="s">
        <v>441</v>
      </c>
      <c r="C356" t="s">
        <v>442</v>
      </c>
      <c r="D356" s="121">
        <v>0</v>
      </c>
      <c r="E356" s="122">
        <v>0</v>
      </c>
      <c r="F356" s="123">
        <f t="shared" si="25"/>
        <v>0</v>
      </c>
      <c r="G356" s="124">
        <v>0</v>
      </c>
      <c r="H356" s="121">
        <v>0</v>
      </c>
      <c r="I356" s="122">
        <v>0</v>
      </c>
      <c r="J356" s="123">
        <f t="shared" si="26"/>
        <v>0</v>
      </c>
      <c r="K356" s="124">
        <v>0</v>
      </c>
      <c r="L356" s="121">
        <v>0</v>
      </c>
      <c r="M356" s="122">
        <v>0</v>
      </c>
      <c r="N356" s="123">
        <f t="shared" si="27"/>
        <v>0</v>
      </c>
      <c r="O356" s="97">
        <f t="shared" si="28"/>
        <v>0</v>
      </c>
      <c r="P356" s="121">
        <v>-17900</v>
      </c>
      <c r="Q356" s="122">
        <v>0</v>
      </c>
      <c r="R356" s="123">
        <f t="shared" si="29"/>
        <v>-17900</v>
      </c>
      <c r="S356" s="125">
        <v>0</v>
      </c>
      <c r="T356" s="97"/>
    </row>
    <row r="357" spans="2:20" ht="15" hidden="1" customHeight="1" outlineLevel="3" x14ac:dyDescent="0.2">
      <c r="B357" s="120" t="s">
        <v>524</v>
      </c>
      <c r="C357" t="s">
        <v>525</v>
      </c>
      <c r="D357" s="121">
        <v>0</v>
      </c>
      <c r="E357" s="122">
        <v>0</v>
      </c>
      <c r="F357" s="123">
        <f t="shared" si="25"/>
        <v>0</v>
      </c>
      <c r="G357" s="124">
        <v>0</v>
      </c>
      <c r="H357" s="121">
        <v>0</v>
      </c>
      <c r="I357" s="122">
        <v>0</v>
      </c>
      <c r="J357" s="123">
        <f t="shared" si="26"/>
        <v>0</v>
      </c>
      <c r="K357" s="124">
        <v>0</v>
      </c>
      <c r="L357" s="121">
        <v>0</v>
      </c>
      <c r="M357" s="122">
        <v>0</v>
      </c>
      <c r="N357" s="123">
        <f t="shared" si="27"/>
        <v>0</v>
      </c>
      <c r="O357" s="97">
        <f t="shared" si="28"/>
        <v>0</v>
      </c>
      <c r="P357" s="121">
        <v>714420.17</v>
      </c>
      <c r="Q357" s="122">
        <v>0</v>
      </c>
      <c r="R357" s="123">
        <f t="shared" si="29"/>
        <v>714420.17</v>
      </c>
      <c r="S357" s="125">
        <v>0</v>
      </c>
      <c r="T357" s="97"/>
    </row>
    <row r="358" spans="2:20" ht="15" customHeight="1" outlineLevel="2" collapsed="1" x14ac:dyDescent="0.2">
      <c r="B358" s="126" t="s">
        <v>526</v>
      </c>
      <c r="C358" s="127" t="s">
        <v>527</v>
      </c>
      <c r="D358" s="128">
        <f>SUBTOTAL(9,D301:D357)</f>
        <v>-4571966.0100000007</v>
      </c>
      <c r="E358" s="129">
        <f>SUBTOTAL(9,E301:E357)</f>
        <v>-4542300</v>
      </c>
      <c r="F358" s="130">
        <f>D358-E358</f>
        <v>-29666.010000000708</v>
      </c>
      <c r="G358" s="131">
        <f>SUBTOTAL(9,G301:G357)</f>
        <v>-4542300</v>
      </c>
      <c r="H358" s="128">
        <f>SUBTOTAL(9,H301:H357)</f>
        <v>506030.13</v>
      </c>
      <c r="I358" s="129">
        <f>SUBTOTAL(9,I301:I357)</f>
        <v>441300</v>
      </c>
      <c r="J358" s="130">
        <f>H358-I358</f>
        <v>64730.130000000005</v>
      </c>
      <c r="K358" s="131">
        <f>SUBTOTAL(9,K301:K357)</f>
        <v>441300</v>
      </c>
      <c r="L358" s="128">
        <f>SUBTOTAL(9,L301:L357)</f>
        <v>-4065935.88</v>
      </c>
      <c r="M358" s="129">
        <f>SUBTOTAL(9,M301:M357)</f>
        <v>-4101000</v>
      </c>
      <c r="N358" s="130">
        <f>L358-M358</f>
        <v>35064.120000000112</v>
      </c>
      <c r="O358" s="131">
        <f>G358+K358</f>
        <v>-4101000</v>
      </c>
      <c r="P358" s="128">
        <f>SUBTOTAL(9,P301:P357)</f>
        <v>753656.04</v>
      </c>
      <c r="Q358" s="129">
        <f>SUBTOTAL(9,Q301:Q357)</f>
        <v>0</v>
      </c>
      <c r="R358" s="130">
        <f>P358-Q358</f>
        <v>753656.04</v>
      </c>
      <c r="S358" s="132">
        <f>SUBTOTAL(9,S301:S357)</f>
        <v>0</v>
      </c>
      <c r="T358" s="97"/>
    </row>
    <row r="359" spans="2:20" ht="15" hidden="1" customHeight="1" outlineLevel="3" x14ac:dyDescent="0.2">
      <c r="B359" s="120" t="s">
        <v>453</v>
      </c>
      <c r="C359" t="s">
        <v>454</v>
      </c>
      <c r="D359" s="121">
        <v>-116266</v>
      </c>
      <c r="E359" s="122">
        <v>0</v>
      </c>
      <c r="F359" s="123">
        <f t="shared" si="25"/>
        <v>-116266</v>
      </c>
      <c r="G359" s="124">
        <v>0</v>
      </c>
      <c r="H359" s="121">
        <v>0</v>
      </c>
      <c r="I359" s="122">
        <v>0</v>
      </c>
      <c r="J359" s="123">
        <f t="shared" si="26"/>
        <v>0</v>
      </c>
      <c r="K359" s="124">
        <v>0</v>
      </c>
      <c r="L359" s="121">
        <v>-116266</v>
      </c>
      <c r="M359" s="122">
        <v>0</v>
      </c>
      <c r="N359" s="123">
        <f t="shared" si="27"/>
        <v>-116266</v>
      </c>
      <c r="O359" s="97">
        <f t="shared" si="28"/>
        <v>0</v>
      </c>
      <c r="P359" s="121">
        <v>0</v>
      </c>
      <c r="Q359" s="122">
        <v>0</v>
      </c>
      <c r="R359" s="123">
        <f t="shared" si="29"/>
        <v>0</v>
      </c>
      <c r="S359" s="125">
        <v>0</v>
      </c>
      <c r="T359" s="97"/>
    </row>
    <row r="360" spans="2:20" ht="15" hidden="1" customHeight="1" outlineLevel="3" x14ac:dyDescent="0.2">
      <c r="B360" s="120" t="s">
        <v>332</v>
      </c>
      <c r="C360" t="s">
        <v>333</v>
      </c>
      <c r="D360" s="121">
        <v>0</v>
      </c>
      <c r="E360" s="122">
        <v>0</v>
      </c>
      <c r="F360" s="123">
        <f t="shared" si="25"/>
        <v>0</v>
      </c>
      <c r="G360" s="124">
        <v>0</v>
      </c>
      <c r="H360" s="121">
        <v>116266</v>
      </c>
      <c r="I360" s="122">
        <v>0</v>
      </c>
      <c r="J360" s="123">
        <f t="shared" si="26"/>
        <v>116266</v>
      </c>
      <c r="K360" s="124">
        <v>0</v>
      </c>
      <c r="L360" s="121">
        <v>116266</v>
      </c>
      <c r="M360" s="122">
        <v>0</v>
      </c>
      <c r="N360" s="123">
        <f t="shared" si="27"/>
        <v>116266</v>
      </c>
      <c r="O360" s="97">
        <f t="shared" si="28"/>
        <v>0</v>
      </c>
      <c r="P360" s="121">
        <v>0</v>
      </c>
      <c r="Q360" s="122">
        <v>0</v>
      </c>
      <c r="R360" s="123">
        <f t="shared" si="29"/>
        <v>0</v>
      </c>
      <c r="S360" s="125">
        <v>0</v>
      </c>
      <c r="T360" s="97"/>
    </row>
    <row r="361" spans="2:20" ht="15" hidden="1" customHeight="1" outlineLevel="3" x14ac:dyDescent="0.2">
      <c r="B361" s="120" t="s">
        <v>412</v>
      </c>
      <c r="C361" t="s">
        <v>413</v>
      </c>
      <c r="D361" s="121">
        <v>0</v>
      </c>
      <c r="E361" s="122">
        <v>0</v>
      </c>
      <c r="F361" s="123">
        <f t="shared" si="25"/>
        <v>0</v>
      </c>
      <c r="G361" s="124">
        <v>0</v>
      </c>
      <c r="H361" s="121">
        <v>1065</v>
      </c>
      <c r="I361" s="122">
        <v>0</v>
      </c>
      <c r="J361" s="123">
        <f t="shared" si="26"/>
        <v>1065</v>
      </c>
      <c r="K361" s="124">
        <v>0</v>
      </c>
      <c r="L361" s="121">
        <v>1065</v>
      </c>
      <c r="M361" s="122">
        <v>0</v>
      </c>
      <c r="N361" s="123">
        <f t="shared" si="27"/>
        <v>1065</v>
      </c>
      <c r="O361" s="97">
        <f t="shared" si="28"/>
        <v>0</v>
      </c>
      <c r="P361" s="121">
        <v>0</v>
      </c>
      <c r="Q361" s="122">
        <v>0</v>
      </c>
      <c r="R361" s="123">
        <f t="shared" si="29"/>
        <v>0</v>
      </c>
      <c r="S361" s="125">
        <v>0</v>
      </c>
      <c r="T361" s="97"/>
    </row>
    <row r="362" spans="2:20" ht="15" customHeight="1" outlineLevel="2" collapsed="1" x14ac:dyDescent="0.2">
      <c r="B362" s="126" t="s">
        <v>528</v>
      </c>
      <c r="C362" s="127" t="s">
        <v>529</v>
      </c>
      <c r="D362" s="128">
        <f>SUBTOTAL(9,D359:D361)</f>
        <v>-116266</v>
      </c>
      <c r="E362" s="129">
        <f>SUBTOTAL(9,E359:E361)</f>
        <v>0</v>
      </c>
      <c r="F362" s="130">
        <f>D362-E362</f>
        <v>-116266</v>
      </c>
      <c r="G362" s="131">
        <f>SUBTOTAL(9,G359:G361)</f>
        <v>0</v>
      </c>
      <c r="H362" s="322">
        <f>SUBTOTAL(9,H359:H361)</f>
        <v>117331</v>
      </c>
      <c r="I362" s="129">
        <f>SUBTOTAL(9,I359:I361)</f>
        <v>0</v>
      </c>
      <c r="J362" s="130">
        <f>H362-I362</f>
        <v>117331</v>
      </c>
      <c r="K362" s="131">
        <f>SUBTOTAL(9,K359:K361)</f>
        <v>0</v>
      </c>
      <c r="L362" s="128">
        <f>SUBTOTAL(9,L359:L361)</f>
        <v>1065</v>
      </c>
      <c r="M362" s="129">
        <f>SUBTOTAL(9,M359:M361)</f>
        <v>0</v>
      </c>
      <c r="N362" s="130">
        <f>L362-M362</f>
        <v>1065</v>
      </c>
      <c r="O362" s="131">
        <f>G362+K362</f>
        <v>0</v>
      </c>
      <c r="P362" s="128">
        <f>SUBTOTAL(9,P359:P361)</f>
        <v>0</v>
      </c>
      <c r="Q362" s="129">
        <f>SUBTOTAL(9,Q359:Q361)</f>
        <v>0</v>
      </c>
      <c r="R362" s="130">
        <f>P362-Q362</f>
        <v>0</v>
      </c>
      <c r="S362" s="132">
        <f>SUBTOTAL(9,S359:S361)</f>
        <v>0</v>
      </c>
      <c r="T362" s="97"/>
    </row>
    <row r="363" spans="2:20" ht="15" hidden="1" customHeight="1" outlineLevel="3" x14ac:dyDescent="0.2">
      <c r="B363" s="120" t="s">
        <v>453</v>
      </c>
      <c r="C363" t="s">
        <v>454</v>
      </c>
      <c r="D363" s="121">
        <v>-116266</v>
      </c>
      <c r="E363" s="122">
        <v>0</v>
      </c>
      <c r="F363" s="123">
        <f t="shared" si="25"/>
        <v>-116266</v>
      </c>
      <c r="G363" s="124">
        <v>0</v>
      </c>
      <c r="H363" s="323">
        <v>0</v>
      </c>
      <c r="I363" s="122">
        <v>0</v>
      </c>
      <c r="J363" s="123">
        <f t="shared" si="26"/>
        <v>0</v>
      </c>
      <c r="K363" s="124">
        <v>0</v>
      </c>
      <c r="L363" s="121">
        <v>-116266</v>
      </c>
      <c r="M363" s="122">
        <v>0</v>
      </c>
      <c r="N363" s="123">
        <f t="shared" si="27"/>
        <v>-116266</v>
      </c>
      <c r="O363" s="97">
        <f t="shared" si="28"/>
        <v>0</v>
      </c>
      <c r="P363" s="121">
        <v>0</v>
      </c>
      <c r="Q363" s="122">
        <v>0</v>
      </c>
      <c r="R363" s="123">
        <f t="shared" si="29"/>
        <v>0</v>
      </c>
      <c r="S363" s="125">
        <v>0</v>
      </c>
      <c r="T363" s="97"/>
    </row>
    <row r="364" spans="2:20" ht="15" hidden="1" customHeight="1" outlineLevel="3" x14ac:dyDescent="0.2">
      <c r="B364" s="120" t="s">
        <v>332</v>
      </c>
      <c r="C364" t="s">
        <v>333</v>
      </c>
      <c r="D364" s="121">
        <v>0</v>
      </c>
      <c r="E364" s="122">
        <v>0</v>
      </c>
      <c r="F364" s="123">
        <f t="shared" si="25"/>
        <v>0</v>
      </c>
      <c r="G364" s="124">
        <v>0</v>
      </c>
      <c r="H364" s="323">
        <v>116266</v>
      </c>
      <c r="I364" s="122">
        <v>0</v>
      </c>
      <c r="J364" s="123">
        <f t="shared" si="26"/>
        <v>116266</v>
      </c>
      <c r="K364" s="124">
        <v>0</v>
      </c>
      <c r="L364" s="121">
        <v>116266</v>
      </c>
      <c r="M364" s="122">
        <v>0</v>
      </c>
      <c r="N364" s="123">
        <f t="shared" si="27"/>
        <v>116266</v>
      </c>
      <c r="O364" s="97">
        <f t="shared" si="28"/>
        <v>0</v>
      </c>
      <c r="P364" s="121">
        <v>0</v>
      </c>
      <c r="Q364" s="122">
        <v>0</v>
      </c>
      <c r="R364" s="123">
        <f t="shared" si="29"/>
        <v>0</v>
      </c>
      <c r="S364" s="125">
        <v>0</v>
      </c>
      <c r="T364" s="97"/>
    </row>
    <row r="365" spans="2:20" ht="15" customHeight="1" outlineLevel="2" collapsed="1" x14ac:dyDescent="0.2">
      <c r="B365" s="126" t="s">
        <v>530</v>
      </c>
      <c r="C365" s="127" t="s">
        <v>531</v>
      </c>
      <c r="D365" s="128">
        <f>SUBTOTAL(9,D363:D364)</f>
        <v>-116266</v>
      </c>
      <c r="E365" s="129">
        <f>SUBTOTAL(9,E363:E364)</f>
        <v>0</v>
      </c>
      <c r="F365" s="130">
        <f>D365-E365</f>
        <v>-116266</v>
      </c>
      <c r="G365" s="131">
        <f>SUBTOTAL(9,G363:G364)</f>
        <v>0</v>
      </c>
      <c r="H365" s="322">
        <f>SUBTOTAL(9,H363:H364)</f>
        <v>116266</v>
      </c>
      <c r="I365" s="129">
        <f>SUBTOTAL(9,I363:I364)</f>
        <v>0</v>
      </c>
      <c r="J365" s="130">
        <f>H365-I365</f>
        <v>116266</v>
      </c>
      <c r="K365" s="131">
        <f>SUBTOTAL(9,K363:K364)</f>
        <v>0</v>
      </c>
      <c r="L365" s="128">
        <f>SUBTOTAL(9,L363:L364)</f>
        <v>0</v>
      </c>
      <c r="M365" s="129">
        <f>SUBTOTAL(9,M363:M364)</f>
        <v>0</v>
      </c>
      <c r="N365" s="130">
        <f>L365-M365</f>
        <v>0</v>
      </c>
      <c r="O365" s="131">
        <f>G365+K365</f>
        <v>0</v>
      </c>
      <c r="P365" s="128">
        <f>SUBTOTAL(9,P363:P364)</f>
        <v>0</v>
      </c>
      <c r="Q365" s="129">
        <f>SUBTOTAL(9,Q363:Q364)</f>
        <v>0</v>
      </c>
      <c r="R365" s="130">
        <f>P365-Q365</f>
        <v>0</v>
      </c>
      <c r="S365" s="132">
        <f>SUBTOTAL(9,S363:S364)</f>
        <v>0</v>
      </c>
      <c r="T365" s="97"/>
    </row>
    <row r="366" spans="2:20" ht="15" hidden="1" customHeight="1" outlineLevel="3" x14ac:dyDescent="0.2">
      <c r="B366" s="120" t="s">
        <v>301</v>
      </c>
      <c r="C366" t="s">
        <v>302</v>
      </c>
      <c r="D366" s="121">
        <v>0</v>
      </c>
      <c r="E366" s="122">
        <v>0</v>
      </c>
      <c r="F366" s="123">
        <f t="shared" si="25"/>
        <v>0</v>
      </c>
      <c r="G366" s="124">
        <v>0</v>
      </c>
      <c r="H366" s="121">
        <v>2455259.85</v>
      </c>
      <c r="I366" s="122">
        <v>2143673</v>
      </c>
      <c r="J366" s="123">
        <f t="shared" si="26"/>
        <v>311586.85000000009</v>
      </c>
      <c r="K366" s="124">
        <v>2143673</v>
      </c>
      <c r="L366" s="121">
        <v>2455259.85</v>
      </c>
      <c r="M366" s="122">
        <v>2143673</v>
      </c>
      <c r="N366" s="123">
        <f t="shared" si="27"/>
        <v>311586.85000000009</v>
      </c>
      <c r="O366" s="97">
        <f t="shared" si="28"/>
        <v>2143673</v>
      </c>
      <c r="P366" s="121">
        <v>0</v>
      </c>
      <c r="Q366" s="122">
        <v>0</v>
      </c>
      <c r="R366" s="123">
        <f t="shared" si="29"/>
        <v>0</v>
      </c>
      <c r="S366" s="125">
        <v>0</v>
      </c>
      <c r="T366" s="97"/>
    </row>
    <row r="367" spans="2:20" ht="15" hidden="1" customHeight="1" outlineLevel="3" x14ac:dyDescent="0.2">
      <c r="B367" s="120" t="s">
        <v>384</v>
      </c>
      <c r="C367" t="s">
        <v>385</v>
      </c>
      <c r="D367" s="121">
        <v>0</v>
      </c>
      <c r="E367" s="122">
        <v>0</v>
      </c>
      <c r="F367" s="123">
        <f t="shared" si="25"/>
        <v>0</v>
      </c>
      <c r="G367" s="124">
        <v>0</v>
      </c>
      <c r="H367" s="121">
        <v>-2356979.65</v>
      </c>
      <c r="I367" s="122">
        <v>-2143673</v>
      </c>
      <c r="J367" s="123">
        <f t="shared" si="26"/>
        <v>-213306.64999999991</v>
      </c>
      <c r="K367" s="124">
        <v>-2143673</v>
      </c>
      <c r="L367" s="121">
        <v>-2356979.65</v>
      </c>
      <c r="M367" s="122">
        <v>-2143673</v>
      </c>
      <c r="N367" s="123">
        <f t="shared" si="27"/>
        <v>-213306.64999999991</v>
      </c>
      <c r="O367" s="97">
        <f t="shared" si="28"/>
        <v>-2143673</v>
      </c>
      <c r="P367" s="121">
        <v>0</v>
      </c>
      <c r="Q367" s="122">
        <v>0</v>
      </c>
      <c r="R367" s="123">
        <f t="shared" si="29"/>
        <v>0</v>
      </c>
      <c r="S367" s="125">
        <v>0</v>
      </c>
      <c r="T367" s="97"/>
    </row>
    <row r="368" spans="2:20" ht="15" hidden="1" customHeight="1" outlineLevel="3" x14ac:dyDescent="0.2">
      <c r="B368" s="120" t="s">
        <v>416</v>
      </c>
      <c r="C368" t="s">
        <v>417</v>
      </c>
      <c r="D368" s="121">
        <v>0</v>
      </c>
      <c r="E368" s="122">
        <v>0</v>
      </c>
      <c r="F368" s="123">
        <f t="shared" si="25"/>
        <v>0</v>
      </c>
      <c r="G368" s="124">
        <v>0</v>
      </c>
      <c r="H368" s="121">
        <v>-123621</v>
      </c>
      <c r="I368" s="122">
        <v>0</v>
      </c>
      <c r="J368" s="123">
        <f t="shared" si="26"/>
        <v>-123621</v>
      </c>
      <c r="K368" s="124">
        <v>0</v>
      </c>
      <c r="L368" s="121">
        <v>-123621</v>
      </c>
      <c r="M368" s="122">
        <v>0</v>
      </c>
      <c r="N368" s="123">
        <f t="shared" si="27"/>
        <v>-123621</v>
      </c>
      <c r="O368" s="97">
        <f t="shared" si="28"/>
        <v>0</v>
      </c>
      <c r="P368" s="121">
        <v>0</v>
      </c>
      <c r="Q368" s="122">
        <v>0</v>
      </c>
      <c r="R368" s="123">
        <f t="shared" si="29"/>
        <v>0</v>
      </c>
      <c r="S368" s="125">
        <v>0</v>
      </c>
      <c r="T368" s="97"/>
    </row>
    <row r="369" spans="2:20" ht="15" hidden="1" customHeight="1" outlineLevel="3" x14ac:dyDescent="0.2">
      <c r="B369" s="120" t="s">
        <v>303</v>
      </c>
      <c r="C369" t="s">
        <v>304</v>
      </c>
      <c r="D369" s="121">
        <v>0</v>
      </c>
      <c r="E369" s="122">
        <v>0</v>
      </c>
      <c r="F369" s="123">
        <f t="shared" si="25"/>
        <v>0</v>
      </c>
      <c r="G369" s="124">
        <v>0</v>
      </c>
      <c r="H369" s="121">
        <v>7476.9</v>
      </c>
      <c r="I369" s="122">
        <v>0</v>
      </c>
      <c r="J369" s="123">
        <f t="shared" si="26"/>
        <v>7476.9</v>
      </c>
      <c r="K369" s="124">
        <v>0</v>
      </c>
      <c r="L369" s="121">
        <v>7476.9</v>
      </c>
      <c r="M369" s="122">
        <v>0</v>
      </c>
      <c r="N369" s="123">
        <f t="shared" si="27"/>
        <v>7476.9</v>
      </c>
      <c r="O369" s="97">
        <f t="shared" si="28"/>
        <v>0</v>
      </c>
      <c r="P369" s="121">
        <v>0</v>
      </c>
      <c r="Q369" s="122">
        <v>0</v>
      </c>
      <c r="R369" s="123">
        <f t="shared" si="29"/>
        <v>0</v>
      </c>
      <c r="S369" s="125">
        <v>0</v>
      </c>
      <c r="T369" s="97"/>
    </row>
    <row r="370" spans="2:20" ht="15" hidden="1" customHeight="1" outlineLevel="3" x14ac:dyDescent="0.2">
      <c r="B370" s="120" t="s">
        <v>346</v>
      </c>
      <c r="C370" t="s">
        <v>347</v>
      </c>
      <c r="D370" s="121">
        <v>0</v>
      </c>
      <c r="E370" s="122">
        <v>0</v>
      </c>
      <c r="F370" s="123">
        <f t="shared" si="25"/>
        <v>0</v>
      </c>
      <c r="G370" s="124">
        <v>0</v>
      </c>
      <c r="H370" s="121">
        <v>179</v>
      </c>
      <c r="I370" s="122">
        <v>0</v>
      </c>
      <c r="J370" s="123">
        <f t="shared" si="26"/>
        <v>179</v>
      </c>
      <c r="K370" s="124">
        <v>0</v>
      </c>
      <c r="L370" s="121">
        <v>179</v>
      </c>
      <c r="M370" s="122">
        <v>0</v>
      </c>
      <c r="N370" s="123">
        <f t="shared" si="27"/>
        <v>179</v>
      </c>
      <c r="O370" s="97">
        <f t="shared" si="28"/>
        <v>0</v>
      </c>
      <c r="P370" s="121">
        <v>0</v>
      </c>
      <c r="Q370" s="122">
        <v>0</v>
      </c>
      <c r="R370" s="123">
        <f t="shared" si="29"/>
        <v>0</v>
      </c>
      <c r="S370" s="125">
        <v>0</v>
      </c>
      <c r="T370" s="97"/>
    </row>
    <row r="371" spans="2:20" ht="15" hidden="1" customHeight="1" outlineLevel="3" x14ac:dyDescent="0.2">
      <c r="B371" s="120" t="s">
        <v>326</v>
      </c>
      <c r="C371" t="s">
        <v>327</v>
      </c>
      <c r="D371" s="121">
        <v>0</v>
      </c>
      <c r="E371" s="122">
        <v>0</v>
      </c>
      <c r="F371" s="123">
        <f t="shared" si="25"/>
        <v>0</v>
      </c>
      <c r="G371" s="124">
        <v>0</v>
      </c>
      <c r="H371" s="121">
        <v>6833.45</v>
      </c>
      <c r="I371" s="122">
        <v>0</v>
      </c>
      <c r="J371" s="123">
        <f t="shared" si="26"/>
        <v>6833.45</v>
      </c>
      <c r="K371" s="124">
        <v>0</v>
      </c>
      <c r="L371" s="121">
        <v>6833.45</v>
      </c>
      <c r="M371" s="122">
        <v>0</v>
      </c>
      <c r="N371" s="123">
        <f t="shared" si="27"/>
        <v>6833.45</v>
      </c>
      <c r="O371" s="97">
        <f t="shared" si="28"/>
        <v>0</v>
      </c>
      <c r="P371" s="121">
        <v>0</v>
      </c>
      <c r="Q371" s="122">
        <v>0</v>
      </c>
      <c r="R371" s="123">
        <f t="shared" si="29"/>
        <v>0</v>
      </c>
      <c r="S371" s="125">
        <v>0</v>
      </c>
      <c r="T371" s="97"/>
    </row>
    <row r="372" spans="2:20" ht="15" hidden="1" customHeight="1" outlineLevel="3" x14ac:dyDescent="0.2">
      <c r="B372" s="120" t="s">
        <v>336</v>
      </c>
      <c r="C372" t="s">
        <v>337</v>
      </c>
      <c r="D372" s="121">
        <v>0</v>
      </c>
      <c r="E372" s="122">
        <v>0</v>
      </c>
      <c r="F372" s="123">
        <f t="shared" si="25"/>
        <v>0</v>
      </c>
      <c r="G372" s="124">
        <v>0</v>
      </c>
      <c r="H372" s="121">
        <v>2141</v>
      </c>
      <c r="I372" s="122">
        <v>0</v>
      </c>
      <c r="J372" s="123">
        <f t="shared" si="26"/>
        <v>2141</v>
      </c>
      <c r="K372" s="124">
        <v>0</v>
      </c>
      <c r="L372" s="121">
        <v>2141</v>
      </c>
      <c r="M372" s="122">
        <v>0</v>
      </c>
      <c r="N372" s="123">
        <f t="shared" si="27"/>
        <v>2141</v>
      </c>
      <c r="O372" s="97">
        <f t="shared" si="28"/>
        <v>0</v>
      </c>
      <c r="P372" s="121">
        <v>0</v>
      </c>
      <c r="Q372" s="122">
        <v>0</v>
      </c>
      <c r="R372" s="123">
        <f t="shared" si="29"/>
        <v>0</v>
      </c>
      <c r="S372" s="125">
        <v>0</v>
      </c>
      <c r="T372" s="97"/>
    </row>
    <row r="373" spans="2:20" ht="15" hidden="1" customHeight="1" outlineLevel="3" x14ac:dyDescent="0.2">
      <c r="B373" s="120" t="s">
        <v>532</v>
      </c>
      <c r="C373" t="s">
        <v>533</v>
      </c>
      <c r="D373" s="121">
        <v>0</v>
      </c>
      <c r="E373" s="122">
        <v>0</v>
      </c>
      <c r="F373" s="123">
        <f t="shared" si="25"/>
        <v>0</v>
      </c>
      <c r="G373" s="124">
        <v>0</v>
      </c>
      <c r="H373" s="121">
        <v>8460.4500000000007</v>
      </c>
      <c r="I373" s="122">
        <v>0</v>
      </c>
      <c r="J373" s="123">
        <f t="shared" si="26"/>
        <v>8460.4500000000007</v>
      </c>
      <c r="K373" s="124">
        <v>0</v>
      </c>
      <c r="L373" s="121">
        <v>8460.4500000000007</v>
      </c>
      <c r="M373" s="122">
        <v>0</v>
      </c>
      <c r="N373" s="123">
        <f t="shared" si="27"/>
        <v>8460.4500000000007</v>
      </c>
      <c r="O373" s="97">
        <f t="shared" si="28"/>
        <v>0</v>
      </c>
      <c r="P373" s="121">
        <v>0</v>
      </c>
      <c r="Q373" s="122">
        <v>0</v>
      </c>
      <c r="R373" s="123">
        <f t="shared" si="29"/>
        <v>0</v>
      </c>
      <c r="S373" s="125">
        <v>0</v>
      </c>
      <c r="T373" s="97"/>
    </row>
    <row r="374" spans="2:20" ht="15" hidden="1" customHeight="1" outlineLevel="3" x14ac:dyDescent="0.2">
      <c r="B374" s="120" t="s">
        <v>534</v>
      </c>
      <c r="C374" t="s">
        <v>535</v>
      </c>
      <c r="D374" s="121">
        <v>0</v>
      </c>
      <c r="E374" s="122">
        <v>0</v>
      </c>
      <c r="F374" s="123">
        <f t="shared" si="25"/>
        <v>0</v>
      </c>
      <c r="G374" s="124">
        <v>0</v>
      </c>
      <c r="H374" s="121">
        <v>250</v>
      </c>
      <c r="I374" s="122">
        <v>0</v>
      </c>
      <c r="J374" s="123">
        <f t="shared" si="26"/>
        <v>250</v>
      </c>
      <c r="K374" s="124">
        <v>0</v>
      </c>
      <c r="L374" s="121">
        <v>250</v>
      </c>
      <c r="M374" s="122">
        <v>0</v>
      </c>
      <c r="N374" s="123">
        <f t="shared" si="27"/>
        <v>250</v>
      </c>
      <c r="O374" s="97">
        <f t="shared" si="28"/>
        <v>0</v>
      </c>
      <c r="P374" s="121">
        <v>0</v>
      </c>
      <c r="Q374" s="122">
        <v>0</v>
      </c>
      <c r="R374" s="123">
        <f t="shared" si="29"/>
        <v>0</v>
      </c>
      <c r="S374" s="125">
        <v>0</v>
      </c>
      <c r="T374" s="97"/>
    </row>
    <row r="375" spans="2:20" ht="15" customHeight="1" outlineLevel="2" collapsed="1" x14ac:dyDescent="0.2">
      <c r="B375" s="281" t="s">
        <v>536</v>
      </c>
      <c r="C375" s="282" t="s">
        <v>537</v>
      </c>
      <c r="D375" s="128">
        <f>SUBTOTAL(9,D366:D374)</f>
        <v>0</v>
      </c>
      <c r="E375" s="129">
        <f>SUBTOTAL(9,E366:E374)</f>
        <v>0</v>
      </c>
      <c r="F375" s="130">
        <f>D375-E375</f>
        <v>0</v>
      </c>
      <c r="G375" s="131">
        <f>SUBTOTAL(9,G366:G374)</f>
        <v>0</v>
      </c>
      <c r="H375" s="128">
        <f>SUBTOTAL(9,H366:H374)</f>
        <v>1.8917489796876907E-10</v>
      </c>
      <c r="I375" s="129">
        <f>SUBTOTAL(9,I366:I374)</f>
        <v>0</v>
      </c>
      <c r="J375" s="130">
        <f>H375-I375</f>
        <v>1.8917489796876907E-10</v>
      </c>
      <c r="K375" s="131">
        <f>SUBTOTAL(9,K366:K374)</f>
        <v>0</v>
      </c>
      <c r="L375" s="128">
        <f>SUBTOTAL(9,L366:L374)</f>
        <v>1.8917489796876907E-10</v>
      </c>
      <c r="M375" s="129">
        <f>SUBTOTAL(9,M366:M374)</f>
        <v>0</v>
      </c>
      <c r="N375" s="130">
        <f>L375-M375</f>
        <v>1.8917489796876907E-10</v>
      </c>
      <c r="O375" s="131">
        <f>G375+K375</f>
        <v>0</v>
      </c>
      <c r="P375" s="128">
        <f>SUBTOTAL(9,P366:P374)</f>
        <v>0</v>
      </c>
      <c r="Q375" s="129">
        <f>SUBTOTAL(9,Q366:Q374)</f>
        <v>0</v>
      </c>
      <c r="R375" s="130">
        <f>P375-Q375</f>
        <v>0</v>
      </c>
      <c r="S375" s="132">
        <f>SUBTOTAL(9,S366:S374)</f>
        <v>0</v>
      </c>
      <c r="T375" s="97"/>
    </row>
    <row r="376" spans="2:20" ht="15" hidden="1" customHeight="1" outlineLevel="3" x14ac:dyDescent="0.2">
      <c r="B376" s="283" t="s">
        <v>301</v>
      </c>
      <c r="C376" s="284" t="s">
        <v>302</v>
      </c>
      <c r="D376" s="121">
        <v>0</v>
      </c>
      <c r="E376" s="122">
        <v>0</v>
      </c>
      <c r="F376" s="123">
        <f t="shared" si="25"/>
        <v>0</v>
      </c>
      <c r="G376" s="124">
        <v>0</v>
      </c>
      <c r="H376" s="121">
        <v>764720.71</v>
      </c>
      <c r="I376" s="122">
        <v>634830</v>
      </c>
      <c r="J376" s="123">
        <f t="shared" si="26"/>
        <v>129890.70999999996</v>
      </c>
      <c r="K376" s="124">
        <v>634830</v>
      </c>
      <c r="L376" s="121">
        <v>764720.71</v>
      </c>
      <c r="M376" s="122">
        <v>634830</v>
      </c>
      <c r="N376" s="123">
        <f t="shared" si="27"/>
        <v>129890.70999999996</v>
      </c>
      <c r="O376" s="97">
        <f t="shared" si="28"/>
        <v>634830</v>
      </c>
      <c r="P376" s="121">
        <v>0</v>
      </c>
      <c r="Q376" s="122">
        <v>0</v>
      </c>
      <c r="R376" s="123">
        <f t="shared" si="29"/>
        <v>0</v>
      </c>
      <c r="S376" s="125">
        <v>0</v>
      </c>
      <c r="T376" s="97"/>
    </row>
    <row r="377" spans="2:20" ht="15" hidden="1" customHeight="1" outlineLevel="3" x14ac:dyDescent="0.2">
      <c r="B377" s="283" t="s">
        <v>384</v>
      </c>
      <c r="C377" s="284" t="s">
        <v>385</v>
      </c>
      <c r="D377" s="121">
        <v>0</v>
      </c>
      <c r="E377" s="122">
        <v>0</v>
      </c>
      <c r="F377" s="123">
        <f t="shared" si="25"/>
        <v>0</v>
      </c>
      <c r="G377" s="124">
        <v>0</v>
      </c>
      <c r="H377" s="121">
        <v>-767527.91</v>
      </c>
      <c r="I377" s="122">
        <v>-634830</v>
      </c>
      <c r="J377" s="123">
        <f t="shared" si="26"/>
        <v>-132697.91000000003</v>
      </c>
      <c r="K377" s="124">
        <v>-634830</v>
      </c>
      <c r="L377" s="121">
        <v>-767527.91</v>
      </c>
      <c r="M377" s="122">
        <v>-634830</v>
      </c>
      <c r="N377" s="123">
        <f t="shared" si="27"/>
        <v>-132697.91000000003</v>
      </c>
      <c r="O377" s="97">
        <f t="shared" si="28"/>
        <v>-634830</v>
      </c>
      <c r="P377" s="121">
        <v>0</v>
      </c>
      <c r="Q377" s="122">
        <v>0</v>
      </c>
      <c r="R377" s="123">
        <f t="shared" si="29"/>
        <v>0</v>
      </c>
      <c r="S377" s="125">
        <v>0</v>
      </c>
      <c r="T377" s="97"/>
    </row>
    <row r="378" spans="2:20" ht="15" hidden="1" customHeight="1" outlineLevel="3" x14ac:dyDescent="0.2">
      <c r="B378" s="283" t="s">
        <v>303</v>
      </c>
      <c r="C378" s="284" t="s">
        <v>304</v>
      </c>
      <c r="D378" s="121">
        <v>0</v>
      </c>
      <c r="E378" s="122">
        <v>0</v>
      </c>
      <c r="F378" s="123">
        <f t="shared" si="25"/>
        <v>0</v>
      </c>
      <c r="G378" s="124">
        <v>0</v>
      </c>
      <c r="H378" s="121">
        <v>291.89999999999998</v>
      </c>
      <c r="I378" s="122">
        <v>0</v>
      </c>
      <c r="J378" s="123">
        <f t="shared" si="26"/>
        <v>291.89999999999998</v>
      </c>
      <c r="K378" s="124">
        <v>0</v>
      </c>
      <c r="L378" s="121">
        <v>291.89999999999998</v>
      </c>
      <c r="M378" s="122">
        <v>0</v>
      </c>
      <c r="N378" s="123">
        <f t="shared" si="27"/>
        <v>291.89999999999998</v>
      </c>
      <c r="O378" s="97">
        <f t="shared" si="28"/>
        <v>0</v>
      </c>
      <c r="P378" s="121">
        <v>0</v>
      </c>
      <c r="Q378" s="122">
        <v>0</v>
      </c>
      <c r="R378" s="123">
        <f t="shared" si="29"/>
        <v>0</v>
      </c>
      <c r="S378" s="125">
        <v>0</v>
      </c>
      <c r="T378" s="97"/>
    </row>
    <row r="379" spans="2:20" ht="15" hidden="1" customHeight="1" outlineLevel="3" x14ac:dyDescent="0.2">
      <c r="B379" s="283" t="s">
        <v>328</v>
      </c>
      <c r="C379" s="284" t="s">
        <v>329</v>
      </c>
      <c r="D379" s="121">
        <v>0</v>
      </c>
      <c r="E379" s="122">
        <v>0</v>
      </c>
      <c r="F379" s="123">
        <f t="shared" si="25"/>
        <v>0</v>
      </c>
      <c r="G379" s="124">
        <v>0</v>
      </c>
      <c r="H379" s="121">
        <v>60</v>
      </c>
      <c r="I379" s="122">
        <v>0</v>
      </c>
      <c r="J379" s="123">
        <f t="shared" si="26"/>
        <v>60</v>
      </c>
      <c r="K379" s="124">
        <v>0</v>
      </c>
      <c r="L379" s="121">
        <v>60</v>
      </c>
      <c r="M379" s="122">
        <v>0</v>
      </c>
      <c r="N379" s="123">
        <f t="shared" si="27"/>
        <v>60</v>
      </c>
      <c r="O379" s="97">
        <f t="shared" si="28"/>
        <v>0</v>
      </c>
      <c r="P379" s="121">
        <v>0</v>
      </c>
      <c r="Q379" s="122">
        <v>0</v>
      </c>
      <c r="R379" s="123">
        <f t="shared" si="29"/>
        <v>0</v>
      </c>
      <c r="S379" s="125">
        <v>0</v>
      </c>
      <c r="T379" s="97"/>
    </row>
    <row r="380" spans="2:20" ht="15" hidden="1" customHeight="1" outlineLevel="3" x14ac:dyDescent="0.2">
      <c r="B380" s="283" t="s">
        <v>336</v>
      </c>
      <c r="C380" s="284" t="s">
        <v>337</v>
      </c>
      <c r="D380" s="121">
        <v>0</v>
      </c>
      <c r="E380" s="122">
        <v>0</v>
      </c>
      <c r="F380" s="123">
        <f t="shared" si="25"/>
        <v>0</v>
      </c>
      <c r="G380" s="124">
        <v>0</v>
      </c>
      <c r="H380" s="121">
        <v>2455.3000000000002</v>
      </c>
      <c r="I380" s="122">
        <v>0</v>
      </c>
      <c r="J380" s="123">
        <f t="shared" si="26"/>
        <v>2455.3000000000002</v>
      </c>
      <c r="K380" s="124">
        <v>0</v>
      </c>
      <c r="L380" s="121">
        <v>2455.3000000000002</v>
      </c>
      <c r="M380" s="122">
        <v>0</v>
      </c>
      <c r="N380" s="123">
        <f t="shared" si="27"/>
        <v>2455.3000000000002</v>
      </c>
      <c r="O380" s="97">
        <f t="shared" si="28"/>
        <v>0</v>
      </c>
      <c r="P380" s="121">
        <v>0</v>
      </c>
      <c r="Q380" s="122">
        <v>0</v>
      </c>
      <c r="R380" s="123">
        <f t="shared" si="29"/>
        <v>0</v>
      </c>
      <c r="S380" s="125">
        <v>0</v>
      </c>
      <c r="T380" s="97"/>
    </row>
    <row r="381" spans="2:20" ht="15" customHeight="1" outlineLevel="2" collapsed="1" x14ac:dyDescent="0.2">
      <c r="B381" s="281" t="s">
        <v>538</v>
      </c>
      <c r="C381" s="282" t="s">
        <v>539</v>
      </c>
      <c r="D381" s="128">
        <f>SUBTOTAL(9,D376:D380)</f>
        <v>0</v>
      </c>
      <c r="E381" s="129">
        <f>SUBTOTAL(9,E376:E380)</f>
        <v>0</v>
      </c>
      <c r="F381" s="130">
        <f>D381-E381</f>
        <v>0</v>
      </c>
      <c r="G381" s="131">
        <f>SUBTOTAL(9,G376:G380)</f>
        <v>0</v>
      </c>
      <c r="H381" s="128">
        <f>SUBTOTAL(9,H376:H380)</f>
        <v>-6.957634468562901E-11</v>
      </c>
      <c r="I381" s="129">
        <f>SUBTOTAL(9,I376:I380)</f>
        <v>0</v>
      </c>
      <c r="J381" s="130">
        <f>H381-I381</f>
        <v>-6.957634468562901E-11</v>
      </c>
      <c r="K381" s="131">
        <f>SUBTOTAL(9,K376:K380)</f>
        <v>0</v>
      </c>
      <c r="L381" s="128">
        <f>SUBTOTAL(9,L376:L380)</f>
        <v>-6.957634468562901E-11</v>
      </c>
      <c r="M381" s="129">
        <f>SUBTOTAL(9,M376:M380)</f>
        <v>0</v>
      </c>
      <c r="N381" s="130">
        <f>L381-M381</f>
        <v>-6.957634468562901E-11</v>
      </c>
      <c r="O381" s="131">
        <f>G381+K381</f>
        <v>0</v>
      </c>
      <c r="P381" s="128">
        <f>SUBTOTAL(9,P376:P380)</f>
        <v>0</v>
      </c>
      <c r="Q381" s="129">
        <f>SUBTOTAL(9,Q376:Q380)</f>
        <v>0</v>
      </c>
      <c r="R381" s="130">
        <f>P381-Q381</f>
        <v>0</v>
      </c>
      <c r="S381" s="132">
        <f>SUBTOTAL(9,S376:S380)</f>
        <v>0</v>
      </c>
      <c r="T381" s="97"/>
    </row>
    <row r="382" spans="2:20" ht="15" hidden="1" customHeight="1" outlineLevel="3" x14ac:dyDescent="0.2">
      <c r="B382" s="283" t="s">
        <v>301</v>
      </c>
      <c r="C382" s="284" t="s">
        <v>302</v>
      </c>
      <c r="D382" s="121">
        <v>0</v>
      </c>
      <c r="E382" s="122">
        <v>0</v>
      </c>
      <c r="F382" s="123">
        <f t="shared" si="25"/>
        <v>0</v>
      </c>
      <c r="G382" s="124">
        <v>0</v>
      </c>
      <c r="H382" s="121">
        <v>1012273.02</v>
      </c>
      <c r="I382" s="122">
        <v>1002390</v>
      </c>
      <c r="J382" s="123">
        <f t="shared" si="26"/>
        <v>9883.0200000000186</v>
      </c>
      <c r="K382" s="124">
        <v>1002390</v>
      </c>
      <c r="L382" s="121">
        <v>1012273.02</v>
      </c>
      <c r="M382" s="122">
        <v>1002390</v>
      </c>
      <c r="N382" s="123">
        <f t="shared" si="27"/>
        <v>9883.0200000000186</v>
      </c>
      <c r="O382" s="97">
        <f t="shared" si="28"/>
        <v>1002390</v>
      </c>
      <c r="P382" s="121">
        <v>0</v>
      </c>
      <c r="Q382" s="122">
        <v>0</v>
      </c>
      <c r="R382" s="123">
        <f t="shared" si="29"/>
        <v>0</v>
      </c>
      <c r="S382" s="125">
        <v>0</v>
      </c>
      <c r="T382" s="97"/>
    </row>
    <row r="383" spans="2:20" ht="15" hidden="1" customHeight="1" outlineLevel="3" x14ac:dyDescent="0.2">
      <c r="B383" s="283" t="s">
        <v>384</v>
      </c>
      <c r="C383" s="284" t="s">
        <v>385</v>
      </c>
      <c r="D383" s="121">
        <v>0</v>
      </c>
      <c r="E383" s="122">
        <v>0</v>
      </c>
      <c r="F383" s="123">
        <f t="shared" si="25"/>
        <v>0</v>
      </c>
      <c r="G383" s="124">
        <v>0</v>
      </c>
      <c r="H383" s="121">
        <v>-1017913.02</v>
      </c>
      <c r="I383" s="122">
        <v>-1002390</v>
      </c>
      <c r="J383" s="123">
        <f t="shared" si="26"/>
        <v>-15523.020000000019</v>
      </c>
      <c r="K383" s="124">
        <v>-1002390</v>
      </c>
      <c r="L383" s="121">
        <v>-1017913.02</v>
      </c>
      <c r="M383" s="122">
        <v>-1002390</v>
      </c>
      <c r="N383" s="123">
        <f t="shared" si="27"/>
        <v>-15523.020000000019</v>
      </c>
      <c r="O383" s="97">
        <f t="shared" si="28"/>
        <v>-1002390</v>
      </c>
      <c r="P383" s="121">
        <v>0</v>
      </c>
      <c r="Q383" s="122">
        <v>0</v>
      </c>
      <c r="R383" s="123">
        <f t="shared" si="29"/>
        <v>0</v>
      </c>
      <c r="S383" s="125">
        <v>0</v>
      </c>
      <c r="T383" s="97"/>
    </row>
    <row r="384" spans="2:20" ht="15" hidden="1" customHeight="1" outlineLevel="3" x14ac:dyDescent="0.2">
      <c r="B384" s="283" t="s">
        <v>328</v>
      </c>
      <c r="C384" s="284" t="s">
        <v>329</v>
      </c>
      <c r="D384" s="121">
        <v>0</v>
      </c>
      <c r="E384" s="122">
        <v>0</v>
      </c>
      <c r="F384" s="123">
        <f t="shared" si="25"/>
        <v>0</v>
      </c>
      <c r="G384" s="124">
        <v>0</v>
      </c>
      <c r="H384" s="121">
        <v>112</v>
      </c>
      <c r="I384" s="122">
        <v>0</v>
      </c>
      <c r="J384" s="123">
        <f t="shared" si="26"/>
        <v>112</v>
      </c>
      <c r="K384" s="124">
        <v>0</v>
      </c>
      <c r="L384" s="121">
        <v>112</v>
      </c>
      <c r="M384" s="122">
        <v>0</v>
      </c>
      <c r="N384" s="123">
        <f t="shared" si="27"/>
        <v>112</v>
      </c>
      <c r="O384" s="97">
        <f t="shared" si="28"/>
        <v>0</v>
      </c>
      <c r="P384" s="121">
        <v>0</v>
      </c>
      <c r="Q384" s="122">
        <v>0</v>
      </c>
      <c r="R384" s="123">
        <f t="shared" si="29"/>
        <v>0</v>
      </c>
      <c r="S384" s="125">
        <v>0</v>
      </c>
      <c r="T384" s="97"/>
    </row>
    <row r="385" spans="1:20" ht="15" hidden="1" customHeight="1" outlineLevel="3" x14ac:dyDescent="0.2">
      <c r="B385" s="283" t="s">
        <v>336</v>
      </c>
      <c r="C385" s="284" t="s">
        <v>337</v>
      </c>
      <c r="D385" s="121">
        <v>0</v>
      </c>
      <c r="E385" s="122">
        <v>0</v>
      </c>
      <c r="F385" s="123">
        <f t="shared" si="25"/>
        <v>0</v>
      </c>
      <c r="G385" s="124">
        <v>0</v>
      </c>
      <c r="H385" s="121">
        <v>5528</v>
      </c>
      <c r="I385" s="122">
        <v>0</v>
      </c>
      <c r="J385" s="123">
        <f t="shared" si="26"/>
        <v>5528</v>
      </c>
      <c r="K385" s="124">
        <v>0</v>
      </c>
      <c r="L385" s="121">
        <v>5528</v>
      </c>
      <c r="M385" s="122">
        <v>0</v>
      </c>
      <c r="N385" s="123">
        <f t="shared" si="27"/>
        <v>5528</v>
      </c>
      <c r="O385" s="97">
        <f t="shared" si="28"/>
        <v>0</v>
      </c>
      <c r="P385" s="121">
        <v>0</v>
      </c>
      <c r="Q385" s="122">
        <v>0</v>
      </c>
      <c r="R385" s="123">
        <f t="shared" si="29"/>
        <v>0</v>
      </c>
      <c r="S385" s="125">
        <v>0</v>
      </c>
      <c r="T385" s="97"/>
    </row>
    <row r="386" spans="1:20" ht="15" customHeight="1" outlineLevel="2" collapsed="1" x14ac:dyDescent="0.2">
      <c r="B386" s="281" t="s">
        <v>540</v>
      </c>
      <c r="C386" s="282" t="s">
        <v>541</v>
      </c>
      <c r="D386" s="128">
        <f>SUBTOTAL(9,D382:D385)</f>
        <v>0</v>
      </c>
      <c r="E386" s="129">
        <f>SUBTOTAL(9,E382:E385)</f>
        <v>0</v>
      </c>
      <c r="F386" s="130">
        <f>D386-E386</f>
        <v>0</v>
      </c>
      <c r="G386" s="131">
        <f>SUBTOTAL(9,G382:G385)</f>
        <v>0</v>
      </c>
      <c r="H386" s="128">
        <f>SUBTOTAL(9,H382:H385)</f>
        <v>0</v>
      </c>
      <c r="I386" s="129">
        <f>SUBTOTAL(9,I382:I385)</f>
        <v>0</v>
      </c>
      <c r="J386" s="130">
        <f>H386-I386</f>
        <v>0</v>
      </c>
      <c r="K386" s="131">
        <f>SUBTOTAL(9,K382:K385)</f>
        <v>0</v>
      </c>
      <c r="L386" s="128">
        <f>SUBTOTAL(9,L382:L385)</f>
        <v>0</v>
      </c>
      <c r="M386" s="129">
        <f>SUBTOTAL(9,M382:M385)</f>
        <v>0</v>
      </c>
      <c r="N386" s="130">
        <f>L386-M386</f>
        <v>0</v>
      </c>
      <c r="O386" s="131">
        <f>G386+K386</f>
        <v>0</v>
      </c>
      <c r="P386" s="128">
        <f>SUBTOTAL(9,P382:P385)</f>
        <v>0</v>
      </c>
      <c r="Q386" s="129">
        <f>SUBTOTAL(9,Q382:Q385)</f>
        <v>0</v>
      </c>
      <c r="R386" s="130">
        <f>P386-Q386</f>
        <v>0</v>
      </c>
      <c r="S386" s="132">
        <f>SUBTOTAL(9,S382:S385)</f>
        <v>0</v>
      </c>
      <c r="T386" s="97"/>
    </row>
    <row r="387" spans="1:20" ht="15" customHeight="1" outlineLevel="1" x14ac:dyDescent="0.2">
      <c r="B387" s="133" t="s">
        <v>548</v>
      </c>
      <c r="C387" s="134"/>
      <c r="D387" s="135">
        <f>SUBTOTAL(9,D290:D386)</f>
        <v>-4804498.0100000007</v>
      </c>
      <c r="E387" s="136">
        <f>SUBTOTAL(9,E290:E386)</f>
        <v>-4542300</v>
      </c>
      <c r="F387" s="137">
        <f>D387-E387</f>
        <v>-262198.01000000071</v>
      </c>
      <c r="G387" s="138">
        <f>SUBTOTAL(9,G290:G386)</f>
        <v>-4542300</v>
      </c>
      <c r="H387" s="135">
        <f>SUBTOTAL(9,H290:H386)</f>
        <v>769511.60999999987</v>
      </c>
      <c r="I387" s="136">
        <f>SUBTOTAL(9,I290:I386)</f>
        <v>596300</v>
      </c>
      <c r="J387" s="137">
        <f>H387-I387</f>
        <v>173211.60999999987</v>
      </c>
      <c r="K387" s="138">
        <f>SUBTOTAL(9,K290:K386)</f>
        <v>596300</v>
      </c>
      <c r="L387" s="135">
        <f>SUBTOTAL(9,L290:L386)</f>
        <v>-4034986.3999999994</v>
      </c>
      <c r="M387" s="136">
        <f>SUBTOTAL(9,M290:M386)</f>
        <v>-3946000</v>
      </c>
      <c r="N387" s="137">
        <f>L387-M387</f>
        <v>-88986.399999999441</v>
      </c>
      <c r="O387" s="138">
        <f>G387+K387</f>
        <v>-3946000</v>
      </c>
      <c r="P387" s="135">
        <f>SUBTOTAL(9,P290:P386)</f>
        <v>753656.04</v>
      </c>
      <c r="Q387" s="136">
        <f>SUBTOTAL(9,Q290:Q386)</f>
        <v>0</v>
      </c>
      <c r="R387" s="137">
        <f>P387-Q387</f>
        <v>753656.04</v>
      </c>
      <c r="S387" s="139">
        <f>SUBTOTAL(9,S290:S386)</f>
        <v>0</v>
      </c>
      <c r="T387" s="97"/>
    </row>
    <row r="388" spans="1:20" ht="15" hidden="1" customHeight="1" outlineLevel="3" x14ac:dyDescent="0.2">
      <c r="B388" s="120" t="s">
        <v>542</v>
      </c>
      <c r="C388" t="s">
        <v>543</v>
      </c>
      <c r="D388" s="121">
        <v>-543035</v>
      </c>
      <c r="E388" s="122">
        <v>-450000</v>
      </c>
      <c r="F388" s="123">
        <f t="shared" si="25"/>
        <v>-93035</v>
      </c>
      <c r="G388" s="124">
        <v>-450000</v>
      </c>
      <c r="H388" s="121">
        <v>0</v>
      </c>
      <c r="I388" s="122">
        <v>0</v>
      </c>
      <c r="J388" s="123">
        <f t="shared" si="26"/>
        <v>0</v>
      </c>
      <c r="K388" s="124">
        <v>0</v>
      </c>
      <c r="L388" s="121">
        <v>-543035</v>
      </c>
      <c r="M388" s="122">
        <v>-450000</v>
      </c>
      <c r="N388" s="123">
        <f t="shared" si="27"/>
        <v>-93035</v>
      </c>
      <c r="O388" s="97">
        <f t="shared" si="28"/>
        <v>-450000</v>
      </c>
      <c r="P388" s="121">
        <v>0</v>
      </c>
      <c r="Q388" s="122">
        <v>0</v>
      </c>
      <c r="R388" s="123">
        <f t="shared" si="29"/>
        <v>0</v>
      </c>
      <c r="S388" s="125">
        <v>0</v>
      </c>
      <c r="T388" s="97"/>
    </row>
    <row r="389" spans="1:20" ht="15" hidden="1" customHeight="1" outlineLevel="3" x14ac:dyDescent="0.2">
      <c r="B389" s="120" t="s">
        <v>299</v>
      </c>
      <c r="C389" t="s">
        <v>300</v>
      </c>
      <c r="D389" s="121">
        <v>-74605</v>
      </c>
      <c r="E389" s="122">
        <v>-89900</v>
      </c>
      <c r="F389" s="123">
        <f t="shared" si="25"/>
        <v>15295</v>
      </c>
      <c r="G389" s="124">
        <v>-89900</v>
      </c>
      <c r="H389" s="121">
        <v>0</v>
      </c>
      <c r="I389" s="122">
        <v>0</v>
      </c>
      <c r="J389" s="123">
        <f t="shared" si="26"/>
        <v>0</v>
      </c>
      <c r="K389" s="124">
        <v>0</v>
      </c>
      <c r="L389" s="121">
        <v>-74605</v>
      </c>
      <c r="M389" s="122">
        <v>-89900</v>
      </c>
      <c r="N389" s="123">
        <f t="shared" si="27"/>
        <v>15295</v>
      </c>
      <c r="O389" s="97">
        <f t="shared" si="28"/>
        <v>-89900</v>
      </c>
      <c r="P389" s="121">
        <v>0</v>
      </c>
      <c r="Q389" s="122">
        <v>0</v>
      </c>
      <c r="R389" s="123">
        <f t="shared" si="29"/>
        <v>0</v>
      </c>
      <c r="S389" s="125">
        <v>0</v>
      </c>
      <c r="T389" s="97"/>
    </row>
    <row r="390" spans="1:20" ht="15" hidden="1" customHeight="1" outlineLevel="3" x14ac:dyDescent="0.2">
      <c r="B390" s="120" t="s">
        <v>544</v>
      </c>
      <c r="C390" t="s">
        <v>545</v>
      </c>
      <c r="D390" s="121">
        <v>0</v>
      </c>
      <c r="E390" s="122">
        <v>0</v>
      </c>
      <c r="F390" s="123">
        <f t="shared" si="25"/>
        <v>0</v>
      </c>
      <c r="G390" s="124">
        <v>0</v>
      </c>
      <c r="H390" s="121">
        <v>418531</v>
      </c>
      <c r="I390" s="122">
        <v>370000</v>
      </c>
      <c r="J390" s="123">
        <f t="shared" si="26"/>
        <v>48531</v>
      </c>
      <c r="K390" s="124">
        <v>370000</v>
      </c>
      <c r="L390" s="121">
        <v>418531</v>
      </c>
      <c r="M390" s="122">
        <v>370000</v>
      </c>
      <c r="N390" s="123">
        <f t="shared" si="27"/>
        <v>48531</v>
      </c>
      <c r="O390" s="97">
        <f t="shared" si="28"/>
        <v>370000</v>
      </c>
      <c r="P390" s="121">
        <v>0</v>
      </c>
      <c r="Q390" s="122">
        <v>0</v>
      </c>
      <c r="R390" s="123">
        <f t="shared" si="29"/>
        <v>0</v>
      </c>
      <c r="S390" s="125">
        <v>0</v>
      </c>
      <c r="T390" s="97"/>
    </row>
    <row r="391" spans="1:20" ht="15" hidden="1" customHeight="1" outlineLevel="3" x14ac:dyDescent="0.2">
      <c r="B391" s="120" t="s">
        <v>301</v>
      </c>
      <c r="C391" t="s">
        <v>302</v>
      </c>
      <c r="D391" s="121">
        <v>0</v>
      </c>
      <c r="E391" s="122">
        <v>0</v>
      </c>
      <c r="F391" s="123">
        <f t="shared" si="25"/>
        <v>0</v>
      </c>
      <c r="G391" s="124">
        <v>0</v>
      </c>
      <c r="H391" s="121">
        <v>251866.03</v>
      </c>
      <c r="I391" s="122">
        <v>243200</v>
      </c>
      <c r="J391" s="123">
        <f t="shared" si="26"/>
        <v>8666.0299999999988</v>
      </c>
      <c r="K391" s="124">
        <v>243200</v>
      </c>
      <c r="L391" s="121">
        <v>251866.03</v>
      </c>
      <c r="M391" s="122">
        <v>243200</v>
      </c>
      <c r="N391" s="123">
        <f t="shared" si="27"/>
        <v>8666.0299999999988</v>
      </c>
      <c r="O391" s="97">
        <f t="shared" si="28"/>
        <v>243200</v>
      </c>
      <c r="P391" s="121">
        <v>0</v>
      </c>
      <c r="Q391" s="122">
        <v>0</v>
      </c>
      <c r="R391" s="123">
        <f t="shared" si="29"/>
        <v>0</v>
      </c>
      <c r="S391" s="125">
        <v>0</v>
      </c>
      <c r="T391" s="97"/>
    </row>
    <row r="392" spans="1:20" ht="15" hidden="1" customHeight="1" outlineLevel="3" x14ac:dyDescent="0.2">
      <c r="B392" s="120" t="s">
        <v>416</v>
      </c>
      <c r="C392" t="s">
        <v>417</v>
      </c>
      <c r="D392" s="121">
        <v>0</v>
      </c>
      <c r="E392" s="122">
        <v>0</v>
      </c>
      <c r="F392" s="123">
        <f t="shared" ref="F392:F396" si="30">D392-E392</f>
        <v>0</v>
      </c>
      <c r="G392" s="124">
        <v>0</v>
      </c>
      <c r="H392" s="121">
        <v>-18127.2</v>
      </c>
      <c r="I392" s="122">
        <v>0</v>
      </c>
      <c r="J392" s="123">
        <f t="shared" ref="J392:J396" si="31">H392-I392</f>
        <v>-18127.2</v>
      </c>
      <c r="K392" s="124">
        <v>0</v>
      </c>
      <c r="L392" s="121">
        <v>-18127.2</v>
      </c>
      <c r="M392" s="122">
        <v>0</v>
      </c>
      <c r="N392" s="123">
        <f t="shared" ref="N392:N396" si="32">L392-M392</f>
        <v>-18127.2</v>
      </c>
      <c r="O392" s="97">
        <f t="shared" ref="O392:O396" si="33">G392+K392</f>
        <v>0</v>
      </c>
      <c r="P392" s="121">
        <v>0</v>
      </c>
      <c r="Q392" s="122">
        <v>0</v>
      </c>
      <c r="R392" s="123">
        <f t="shared" ref="R392:R396" si="34">P392-Q392</f>
        <v>0</v>
      </c>
      <c r="S392" s="125">
        <v>0</v>
      </c>
      <c r="T392" s="97"/>
    </row>
    <row r="393" spans="1:20" ht="15" hidden="1" customHeight="1" outlineLevel="3" x14ac:dyDescent="0.2">
      <c r="B393" s="120" t="s">
        <v>307</v>
      </c>
      <c r="C393" t="s">
        <v>308</v>
      </c>
      <c r="D393" s="121">
        <v>0</v>
      </c>
      <c r="E393" s="122">
        <v>0</v>
      </c>
      <c r="F393" s="123">
        <f t="shared" si="30"/>
        <v>0</v>
      </c>
      <c r="G393" s="124">
        <v>0</v>
      </c>
      <c r="H393" s="121">
        <v>27932</v>
      </c>
      <c r="I393" s="122">
        <v>21700</v>
      </c>
      <c r="J393" s="123">
        <f t="shared" si="31"/>
        <v>6232</v>
      </c>
      <c r="K393" s="124">
        <v>21700</v>
      </c>
      <c r="L393" s="121">
        <v>27932</v>
      </c>
      <c r="M393" s="122">
        <v>21700</v>
      </c>
      <c r="N393" s="123">
        <f t="shared" si="32"/>
        <v>6232</v>
      </c>
      <c r="O393" s="97">
        <f t="shared" si="33"/>
        <v>21700</v>
      </c>
      <c r="P393" s="121">
        <v>0</v>
      </c>
      <c r="Q393" s="122">
        <v>0</v>
      </c>
      <c r="R393" s="123">
        <f t="shared" si="34"/>
        <v>0</v>
      </c>
      <c r="S393" s="125">
        <v>0</v>
      </c>
      <c r="T393" s="97"/>
    </row>
    <row r="394" spans="1:20" ht="15" hidden="1" customHeight="1" outlineLevel="3" x14ac:dyDescent="0.2">
      <c r="B394" s="120" t="s">
        <v>315</v>
      </c>
      <c r="C394" t="s">
        <v>300</v>
      </c>
      <c r="D394" s="121">
        <v>0</v>
      </c>
      <c r="E394" s="122">
        <v>0</v>
      </c>
      <c r="F394" s="123">
        <f t="shared" si="30"/>
        <v>0</v>
      </c>
      <c r="G394" s="124">
        <v>0</v>
      </c>
      <c r="H394" s="121">
        <v>74605</v>
      </c>
      <c r="I394" s="122">
        <v>89900</v>
      </c>
      <c r="J394" s="123">
        <f t="shared" si="31"/>
        <v>-15295</v>
      </c>
      <c r="K394" s="124">
        <v>89900</v>
      </c>
      <c r="L394" s="121">
        <v>74605</v>
      </c>
      <c r="M394" s="122">
        <v>89900</v>
      </c>
      <c r="N394" s="123">
        <f t="shared" si="32"/>
        <v>-15295</v>
      </c>
      <c r="O394" s="97">
        <f t="shared" si="33"/>
        <v>89900</v>
      </c>
      <c r="P394" s="121">
        <v>0</v>
      </c>
      <c r="Q394" s="122">
        <v>0</v>
      </c>
      <c r="R394" s="123">
        <f t="shared" si="34"/>
        <v>0</v>
      </c>
      <c r="S394" s="125">
        <v>0</v>
      </c>
      <c r="T394" s="97"/>
    </row>
    <row r="395" spans="1:20" ht="15" hidden="1" customHeight="1" outlineLevel="3" x14ac:dyDescent="0.2">
      <c r="B395" s="120" t="s">
        <v>320</v>
      </c>
      <c r="C395" t="s">
        <v>321</v>
      </c>
      <c r="D395" s="121">
        <v>0</v>
      </c>
      <c r="E395" s="122">
        <v>0</v>
      </c>
      <c r="F395" s="123">
        <f t="shared" si="30"/>
        <v>0</v>
      </c>
      <c r="G395" s="124">
        <v>0</v>
      </c>
      <c r="H395" s="121">
        <v>0</v>
      </c>
      <c r="I395" s="122">
        <v>4000</v>
      </c>
      <c r="J395" s="123">
        <f t="shared" si="31"/>
        <v>-4000</v>
      </c>
      <c r="K395" s="124">
        <v>4000</v>
      </c>
      <c r="L395" s="121">
        <v>0</v>
      </c>
      <c r="M395" s="122">
        <v>4000</v>
      </c>
      <c r="N395" s="123">
        <f t="shared" si="32"/>
        <v>-4000</v>
      </c>
      <c r="O395" s="97">
        <f t="shared" si="33"/>
        <v>4000</v>
      </c>
      <c r="P395" s="121">
        <v>0</v>
      </c>
      <c r="Q395" s="122">
        <v>0</v>
      </c>
      <c r="R395" s="123">
        <f t="shared" si="34"/>
        <v>0</v>
      </c>
      <c r="S395" s="125">
        <v>0</v>
      </c>
      <c r="T395" s="97"/>
    </row>
    <row r="396" spans="1:20" ht="15" hidden="1" customHeight="1" outlineLevel="3" x14ac:dyDescent="0.2">
      <c r="B396" s="120" t="s">
        <v>326</v>
      </c>
      <c r="C396" t="s">
        <v>327</v>
      </c>
      <c r="D396" s="121">
        <v>0</v>
      </c>
      <c r="E396" s="122">
        <v>0</v>
      </c>
      <c r="F396" s="123">
        <f t="shared" si="30"/>
        <v>0</v>
      </c>
      <c r="G396" s="124">
        <v>0</v>
      </c>
      <c r="H396" s="121">
        <v>-33.75</v>
      </c>
      <c r="I396" s="122">
        <v>0</v>
      </c>
      <c r="J396" s="123">
        <f t="shared" si="31"/>
        <v>-33.75</v>
      </c>
      <c r="K396" s="124">
        <v>0</v>
      </c>
      <c r="L396" s="121">
        <v>-33.75</v>
      </c>
      <c r="M396" s="122">
        <v>0</v>
      </c>
      <c r="N396" s="123">
        <f t="shared" si="32"/>
        <v>-33.75</v>
      </c>
      <c r="O396" s="97">
        <f t="shared" si="33"/>
        <v>0</v>
      </c>
      <c r="P396" s="121">
        <v>0</v>
      </c>
      <c r="Q396" s="122">
        <v>0</v>
      </c>
      <c r="R396" s="123">
        <f t="shared" si="34"/>
        <v>0</v>
      </c>
      <c r="S396" s="125">
        <v>0</v>
      </c>
      <c r="T396" s="97"/>
    </row>
    <row r="397" spans="1:20" ht="15" customHeight="1" outlineLevel="2" collapsed="1" x14ac:dyDescent="0.2">
      <c r="B397" s="126" t="s">
        <v>546</v>
      </c>
      <c r="C397" s="127" t="s">
        <v>547</v>
      </c>
      <c r="D397" s="128">
        <f>SUBTOTAL(9,D388:D396)</f>
        <v>-617640</v>
      </c>
      <c r="E397" s="129">
        <f>SUBTOTAL(9,E388:E396)</f>
        <v>-539900</v>
      </c>
      <c r="F397" s="130">
        <f>D397-E397</f>
        <v>-77740</v>
      </c>
      <c r="G397" s="131">
        <f>SUBTOTAL(9,G388:G396)</f>
        <v>-539900</v>
      </c>
      <c r="H397" s="128">
        <f>SUBTOTAL(9,H388:H396)</f>
        <v>754773.08000000007</v>
      </c>
      <c r="I397" s="129">
        <f>SUBTOTAL(9,I388:I396)</f>
        <v>728800</v>
      </c>
      <c r="J397" s="130">
        <f>H397-I397</f>
        <v>25973.080000000075</v>
      </c>
      <c r="K397" s="131">
        <f>SUBTOTAL(9,K388:K396)</f>
        <v>728800</v>
      </c>
      <c r="L397" s="128">
        <f>SUBTOTAL(9,L388:L396)</f>
        <v>137133.08000000002</v>
      </c>
      <c r="M397" s="129">
        <f>SUBTOTAL(9,M388:M396)</f>
        <v>188900</v>
      </c>
      <c r="N397" s="130">
        <f>L397-M397</f>
        <v>-51766.919999999984</v>
      </c>
      <c r="O397" s="131">
        <f>G397+K397</f>
        <v>188900</v>
      </c>
      <c r="P397" s="128">
        <f>SUBTOTAL(9,P388:P396)</f>
        <v>0</v>
      </c>
      <c r="Q397" s="129">
        <f>SUBTOTAL(9,Q388:Q396)</f>
        <v>0</v>
      </c>
      <c r="R397" s="130">
        <f>P397-Q397</f>
        <v>0</v>
      </c>
      <c r="S397" s="132">
        <f>SUBTOTAL(9,S388:S396)</f>
        <v>0</v>
      </c>
      <c r="T397" s="97"/>
    </row>
    <row r="398" spans="1:20" ht="15" customHeight="1" outlineLevel="1" thickBot="1" x14ac:dyDescent="0.25">
      <c r="B398" s="133" t="s">
        <v>292</v>
      </c>
      <c r="C398" s="134"/>
      <c r="D398" s="135">
        <f>SUBTOTAL(9,D388:D397)</f>
        <v>-617640</v>
      </c>
      <c r="E398" s="136">
        <f>SUBTOTAL(9,E388:E397)</f>
        <v>-539900</v>
      </c>
      <c r="F398" s="137">
        <f>D398-E398</f>
        <v>-77740</v>
      </c>
      <c r="G398" s="138">
        <f>SUBTOTAL(9,G388:G397)</f>
        <v>-539900</v>
      </c>
      <c r="H398" s="135">
        <f>SUBTOTAL(9,H388:H397)</f>
        <v>754773.08000000007</v>
      </c>
      <c r="I398" s="136">
        <f>SUBTOTAL(9,I388:I397)</f>
        <v>728800</v>
      </c>
      <c r="J398" s="137">
        <f>H398-I398</f>
        <v>25973.080000000075</v>
      </c>
      <c r="K398" s="138">
        <f>SUBTOTAL(9,K388:K397)</f>
        <v>728800</v>
      </c>
      <c r="L398" s="135">
        <f>SUBTOTAL(9,L388:L397)</f>
        <v>137133.08000000002</v>
      </c>
      <c r="M398" s="136">
        <f>SUBTOTAL(9,M388:M397)</f>
        <v>188900</v>
      </c>
      <c r="N398" s="137">
        <f>L398-M398</f>
        <v>-51766.919999999984</v>
      </c>
      <c r="O398" s="138">
        <f>G398+K398</f>
        <v>188900</v>
      </c>
      <c r="P398" s="135">
        <f>SUBTOTAL(9,P388:P397)</f>
        <v>0</v>
      </c>
      <c r="Q398" s="136">
        <f>SUBTOTAL(9,Q388:Q397)</f>
        <v>0</v>
      </c>
      <c r="R398" s="137">
        <f>P398-Q398</f>
        <v>0</v>
      </c>
      <c r="S398" s="139">
        <f>SUBTOTAL(9,S388:S397)</f>
        <v>0</v>
      </c>
      <c r="T398" s="97"/>
    </row>
    <row r="399" spans="1:20" ht="24" customHeight="1" thickBot="1" x14ac:dyDescent="0.25">
      <c r="A399" s="140"/>
      <c r="B399" s="141" t="s">
        <v>188</v>
      </c>
      <c r="C399" s="142"/>
      <c r="D399" s="143">
        <f>SUBTOTAL(9,D8:D398)</f>
        <v>-13320011.619999999</v>
      </c>
      <c r="E399" s="144">
        <f>SUBTOTAL(9,E8:E398)</f>
        <v>-10942900</v>
      </c>
      <c r="F399" s="145">
        <f>D399-E399</f>
        <v>-2377111.6199999992</v>
      </c>
      <c r="G399" s="146">
        <f>SUBTOTAL(9,G8:G398)</f>
        <v>-10942900</v>
      </c>
      <c r="H399" s="143">
        <f>SUBTOTAL(9,H8:H398)</f>
        <v>12684655.579999998</v>
      </c>
      <c r="I399" s="144">
        <f>SUBTOTAL(9,I8:I398)</f>
        <v>10942900</v>
      </c>
      <c r="J399" s="145">
        <f>H399-I399</f>
        <v>1741755.5799999982</v>
      </c>
      <c r="K399" s="146">
        <f>SUBTOTAL(9,K8:K398)</f>
        <v>10942900</v>
      </c>
      <c r="L399" s="143">
        <f>SUBTOTAL(9,L8:L398)</f>
        <v>-635356.03999999911</v>
      </c>
      <c r="M399" s="144">
        <f>SUBTOTAL(9,M8:M398)</f>
        <v>0</v>
      </c>
      <c r="N399" s="145">
        <f>L399-M399</f>
        <v>-635356.03999999911</v>
      </c>
      <c r="O399" s="146">
        <f>G399+K399</f>
        <v>0</v>
      </c>
      <c r="P399" s="143">
        <f>SUBTOTAL(9,P8:P398)</f>
        <v>635356.04</v>
      </c>
      <c r="Q399" s="144">
        <f>SUBTOTAL(9,Q8:Q398)</f>
        <v>0</v>
      </c>
      <c r="R399" s="145">
        <f>P399-Q399</f>
        <v>635356.04</v>
      </c>
      <c r="S399" s="147">
        <f>SUBTOTAL(9,S8:S398)</f>
        <v>0</v>
      </c>
      <c r="T399" s="148"/>
    </row>
    <row r="403" spans="1:20" ht="38.25" x14ac:dyDescent="0.2">
      <c r="H403" s="245" t="s">
        <v>84</v>
      </c>
      <c r="I403" s="246" t="s">
        <v>2361</v>
      </c>
      <c r="J403" s="247" t="s">
        <v>2362</v>
      </c>
      <c r="K403" s="248" t="s">
        <v>2363</v>
      </c>
      <c r="L403" s="249"/>
      <c r="M403" s="249"/>
      <c r="P403" s="336"/>
      <c r="Q403" s="336"/>
      <c r="R403" s="336"/>
      <c r="S403" s="94"/>
    </row>
    <row r="404" spans="1:20" x14ac:dyDescent="0.2">
      <c r="E404" s="67" t="s">
        <v>280</v>
      </c>
      <c r="H404" s="67">
        <f>+H39</f>
        <v>692520.48</v>
      </c>
      <c r="I404" s="67">
        <v>0</v>
      </c>
      <c r="J404" s="97">
        <f>+H404-I404</f>
        <v>692520.48</v>
      </c>
    </row>
    <row r="405" spans="1:20" x14ac:dyDescent="0.2">
      <c r="E405" s="67" t="s">
        <v>281</v>
      </c>
      <c r="H405" s="67">
        <f>+H68</f>
        <v>2315383.37</v>
      </c>
      <c r="I405" s="67">
        <f>+'Tilskudd konto 8700-8799'!K6+'Tilskudd konto 8700-8799'!K100</f>
        <v>1738615</v>
      </c>
      <c r="J405" s="97">
        <f t="shared" ref="J405:J412" si="35">+H405-I405</f>
        <v>576768.37000000011</v>
      </c>
    </row>
    <row r="406" spans="1:20" x14ac:dyDescent="0.2">
      <c r="E406" s="67" t="s">
        <v>2364</v>
      </c>
      <c r="H406" s="67">
        <f>+H114</f>
        <v>2940849.7399999998</v>
      </c>
      <c r="I406" s="67">
        <f>+'Tilskudd konto 8700-8799'!K26+'Tilskudd konto 8700-8799'!K33+'Tilskudd konto 8700-8799'!K42+'Tilskudd konto 8700-8799'!K63+'Tilskudd konto 8700-8799'!K77+'Tilskudd konto 8700-8799'!K108</f>
        <v>2933145.04</v>
      </c>
      <c r="J406" s="97">
        <f t="shared" si="35"/>
        <v>7704.6999999997206</v>
      </c>
    </row>
    <row r="407" spans="1:20" x14ac:dyDescent="0.2">
      <c r="E407" s="67" t="s">
        <v>285</v>
      </c>
      <c r="H407" s="67">
        <f>+H165</f>
        <v>1207417.8400000001</v>
      </c>
      <c r="I407" s="67">
        <f>+'Tilskudd konto 8700-8799'!K23</f>
        <v>190000</v>
      </c>
      <c r="J407" s="97">
        <f t="shared" si="35"/>
        <v>1017417.8400000001</v>
      </c>
    </row>
    <row r="408" spans="1:20" x14ac:dyDescent="0.2">
      <c r="E408" s="67" t="s">
        <v>286</v>
      </c>
      <c r="H408" s="67">
        <f>+H195</f>
        <v>765905.06</v>
      </c>
      <c r="I408" s="67">
        <f>+'Tilskudd konto 8700-8799'!K13+'Tilskudd konto 8700-8799'!K15+'Tilskudd konto 8700-8799'!K81+'Tilskudd konto 8700-8799'!K84</f>
        <v>300000</v>
      </c>
      <c r="J408" s="97">
        <f t="shared" si="35"/>
        <v>465905.06000000006</v>
      </c>
    </row>
    <row r="409" spans="1:20" x14ac:dyDescent="0.2">
      <c r="E409" s="67" t="s">
        <v>288</v>
      </c>
      <c r="H409" s="67">
        <f>+H252</f>
        <v>2798278.6700000009</v>
      </c>
      <c r="I409" s="67">
        <f>+'Tilskudd konto 8700-8799'!K69</f>
        <v>72300</v>
      </c>
      <c r="J409" s="97">
        <f t="shared" si="35"/>
        <v>2725978.6700000009</v>
      </c>
    </row>
    <row r="410" spans="1:20" x14ac:dyDescent="0.2">
      <c r="E410" s="67" t="s">
        <v>2365</v>
      </c>
      <c r="H410" s="67">
        <f>+H271</f>
        <v>389267.73</v>
      </c>
      <c r="I410" s="67">
        <f>+'Tilskudd konto 8700-8799'!K8</f>
        <v>129000</v>
      </c>
      <c r="J410" s="97">
        <f t="shared" si="35"/>
        <v>260267.72999999998</v>
      </c>
    </row>
    <row r="411" spans="1:20" x14ac:dyDescent="0.2">
      <c r="E411" s="67" t="s">
        <v>291</v>
      </c>
      <c r="H411" s="67">
        <f>+H289+H362+H365</f>
        <v>284345</v>
      </c>
      <c r="I411" s="67">
        <f>+'Tilskudd konto 8700-8799'!K72</f>
        <v>46000</v>
      </c>
      <c r="J411" s="97">
        <f t="shared" si="35"/>
        <v>238345</v>
      </c>
    </row>
    <row r="412" spans="1:20" x14ac:dyDescent="0.2">
      <c r="A412" s="96"/>
      <c r="C412" s="96"/>
      <c r="D412" s="96"/>
      <c r="E412" s="67" t="s">
        <v>292</v>
      </c>
      <c r="H412" s="67">
        <f>+H398</f>
        <v>754773.08000000007</v>
      </c>
      <c r="I412" s="67">
        <v>0</v>
      </c>
      <c r="J412" s="97">
        <f t="shared" si="35"/>
        <v>754773.08000000007</v>
      </c>
      <c r="N412" s="78"/>
      <c r="O412" s="78"/>
      <c r="P412" s="96"/>
      <c r="R412" s="78"/>
      <c r="S412" s="78"/>
      <c r="T412" s="96"/>
    </row>
    <row r="413" spans="1:20" x14ac:dyDescent="0.2">
      <c r="E413" s="96"/>
      <c r="F413" s="78"/>
      <c r="G413" s="78"/>
      <c r="H413" s="67">
        <f>+SUM(H404:H412)</f>
        <v>12148740.970000001</v>
      </c>
      <c r="I413" s="67">
        <f>+SUM(I404:I412)</f>
        <v>5409060.04</v>
      </c>
      <c r="J413" s="248">
        <f>SUM(J404:J412)</f>
        <v>6739680.9300000016</v>
      </c>
    </row>
    <row r="414" spans="1:20" x14ac:dyDescent="0.2">
      <c r="E414" s="67" t="s">
        <v>548</v>
      </c>
      <c r="H414" s="274">
        <f>+H387-H362-H365</f>
        <v>535914.60999999987</v>
      </c>
      <c r="I414" s="67">
        <f>+'Tilskudd konto 8700-8799'!K74</f>
        <v>17900</v>
      </c>
      <c r="J414" s="248">
        <f>+H414-I414</f>
        <v>518014.60999999987</v>
      </c>
      <c r="K414" s="274"/>
    </row>
    <row r="415" spans="1:20" x14ac:dyDescent="0.2">
      <c r="H415" s="249">
        <f>+H413+H414</f>
        <v>12684655.58</v>
      </c>
      <c r="I415" s="250">
        <f>+I413+I414</f>
        <v>5426960.04</v>
      </c>
      <c r="J415" s="97">
        <f>+J413+J414</f>
        <v>7257695.540000001</v>
      </c>
    </row>
    <row r="416" spans="1:20" x14ac:dyDescent="0.2">
      <c r="A416" s="140"/>
      <c r="B416" s="140"/>
      <c r="C416" s="140"/>
      <c r="D416" s="140"/>
      <c r="N416" s="149"/>
      <c r="O416" s="149"/>
      <c r="P416" s="140"/>
      <c r="R416" s="149"/>
      <c r="S416" s="149"/>
      <c r="T416" s="140"/>
    </row>
    <row r="417" spans="5:13" x14ac:dyDescent="0.2">
      <c r="E417" s="140"/>
      <c r="F417" s="149"/>
      <c r="G417" s="149"/>
      <c r="H417" s="324" t="s">
        <v>2441</v>
      </c>
      <c r="I417" s="251"/>
      <c r="J417" s="252"/>
      <c r="K417" s="252"/>
      <c r="L417" s="251"/>
      <c r="M417" s="251"/>
    </row>
  </sheetData>
  <mergeCells count="5">
    <mergeCell ref="P403:R403"/>
    <mergeCell ref="D5:G5"/>
    <mergeCell ref="H5:K5"/>
    <mergeCell ref="L5:O5"/>
    <mergeCell ref="P5:S5"/>
  </mergeCells>
  <conditionalFormatting sqref="K414">
    <cfRule type="cellIs" dxfId="0" priority="1" stopIfTrue="1" operator="equal">
      <formula>0</formula>
    </cfRule>
  </conditionalFormatting>
  <pageMargins left="0.35433070866141736" right="0.23622047244094491" top="0.70866141732283472" bottom="0.47244094488188981" header="0.59055118110236227" footer="0.27559055118110237"/>
  <pageSetup paperSize="9" scale="61" fitToHeight="10" orientation="landscape" verticalDpi="0" r:id="rId1"/>
  <headerFooter alignWithMargins="0">
    <oddHeader>&amp;CResultatliste</oddHeader>
    <oddFooter>&amp;C&amp;D &amp;T&amp;RSide &amp;P</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92D050"/>
  </sheetPr>
  <dimension ref="A1:K109"/>
  <sheetViews>
    <sheetView workbookViewId="0">
      <pane xSplit="1" ySplit="3" topLeftCell="B4" activePane="bottomRight" state="frozen"/>
      <selection pane="topRight" activeCell="B1" sqref="B1"/>
      <selection pane="bottomLeft" activeCell="A7" sqref="A7"/>
      <selection pane="bottomRight" activeCell="K6" sqref="K6"/>
    </sheetView>
  </sheetViews>
  <sheetFormatPr baseColWidth="10" defaultColWidth="11.42578125" defaultRowHeight="12.75" outlineLevelRow="2" x14ac:dyDescent="0.2"/>
  <cols>
    <col min="1" max="2" width="9.7109375" customWidth="1"/>
    <col min="3" max="3" width="5" customWidth="1"/>
    <col min="4" max="5" width="9.7109375" customWidth="1"/>
    <col min="6" max="6" width="25.7109375" customWidth="1"/>
    <col min="7" max="7" width="8" customWidth="1"/>
    <col min="8" max="8" width="14" bestFit="1" customWidth="1"/>
    <col min="9" max="9" width="4" customWidth="1"/>
    <col min="10" max="10" width="18.5703125" customWidth="1"/>
    <col min="11" max="11" width="29" customWidth="1"/>
  </cols>
  <sheetData>
    <row r="1" spans="1:11" x14ac:dyDescent="0.2">
      <c r="D1" s="95"/>
    </row>
    <row r="2" spans="1:11" ht="20.25" customHeight="1" thickBot="1" x14ac:dyDescent="0.25">
      <c r="H2" s="168"/>
      <c r="I2" s="168"/>
      <c r="J2" s="169" t="s">
        <v>202</v>
      </c>
      <c r="K2" s="170">
        <f>SUBTOTAL(9,K4:K107)</f>
        <v>5426960.0399999991</v>
      </c>
    </row>
    <row r="3" spans="1:11" ht="13.5" thickTop="1" x14ac:dyDescent="0.2">
      <c r="A3" s="160" t="s">
        <v>192</v>
      </c>
      <c r="B3" s="161" t="s">
        <v>193</v>
      </c>
      <c r="C3" s="161" t="s">
        <v>194</v>
      </c>
      <c r="D3" s="161" t="s">
        <v>195</v>
      </c>
      <c r="E3" s="161" t="s">
        <v>152</v>
      </c>
      <c r="F3" s="161" t="s">
        <v>196</v>
      </c>
      <c r="G3" s="161" t="s">
        <v>197</v>
      </c>
      <c r="H3" s="161" t="s">
        <v>198</v>
      </c>
      <c r="I3" s="161" t="s">
        <v>199</v>
      </c>
      <c r="J3" s="161" t="s">
        <v>200</v>
      </c>
      <c r="K3" s="162" t="s">
        <v>201</v>
      </c>
    </row>
    <row r="4" spans="1:11" hidden="1" outlineLevel="2" x14ac:dyDescent="0.2">
      <c r="A4" s="156">
        <v>202011</v>
      </c>
      <c r="B4" s="150">
        <v>1300000659</v>
      </c>
      <c r="C4" s="151" t="s">
        <v>944</v>
      </c>
      <c r="D4" s="152">
        <v>44155</v>
      </c>
      <c r="E4" s="151" t="s">
        <v>364</v>
      </c>
      <c r="F4" s="151" t="s">
        <v>365</v>
      </c>
      <c r="G4" s="151" t="s">
        <v>876</v>
      </c>
      <c r="H4" s="151" t="s">
        <v>368</v>
      </c>
      <c r="I4" s="151" t="s">
        <v>736</v>
      </c>
      <c r="J4" s="151" t="s">
        <v>1979</v>
      </c>
      <c r="K4" s="158">
        <v>23287.35</v>
      </c>
    </row>
    <row r="5" spans="1:11" hidden="1" outlineLevel="2" x14ac:dyDescent="0.2">
      <c r="A5" s="156">
        <v>202011</v>
      </c>
      <c r="B5" s="150">
        <v>1300000659</v>
      </c>
      <c r="C5" s="151" t="s">
        <v>944</v>
      </c>
      <c r="D5" s="152">
        <v>44155</v>
      </c>
      <c r="E5" s="151" t="s">
        <v>366</v>
      </c>
      <c r="F5" s="151" t="s">
        <v>367</v>
      </c>
      <c r="G5" s="151" t="s">
        <v>876</v>
      </c>
      <c r="H5" s="151" t="s">
        <v>368</v>
      </c>
      <c r="I5" s="151" t="s">
        <v>736</v>
      </c>
      <c r="J5" s="151" t="s">
        <v>1979</v>
      </c>
      <c r="K5" s="158">
        <v>6712.65</v>
      </c>
    </row>
    <row r="6" spans="1:11" outlineLevel="1" collapsed="1" x14ac:dyDescent="0.2">
      <c r="A6" s="156"/>
      <c r="B6" s="150"/>
      <c r="C6" s="151"/>
      <c r="D6" s="152"/>
      <c r="E6" s="151"/>
      <c r="F6" s="151"/>
      <c r="G6" s="151"/>
      <c r="H6" s="270" t="s">
        <v>2378</v>
      </c>
      <c r="I6" s="151"/>
      <c r="J6" s="151"/>
      <c r="K6" s="158">
        <f>SUBTOTAL(9,K4:K5)</f>
        <v>30000</v>
      </c>
    </row>
    <row r="7" spans="1:11" hidden="1" outlineLevel="2" x14ac:dyDescent="0.2">
      <c r="A7" s="156">
        <v>202012</v>
      </c>
      <c r="B7" s="150">
        <v>40200050</v>
      </c>
      <c r="C7" s="151" t="s">
        <v>874</v>
      </c>
      <c r="D7" s="152">
        <v>44195</v>
      </c>
      <c r="E7" s="151" t="s">
        <v>455</v>
      </c>
      <c r="F7" s="151" t="s">
        <v>273</v>
      </c>
      <c r="G7" s="151" t="s">
        <v>919</v>
      </c>
      <c r="H7" s="151" t="s">
        <v>456</v>
      </c>
      <c r="I7" s="151" t="s">
        <v>736</v>
      </c>
      <c r="J7" s="151" t="s">
        <v>2154</v>
      </c>
      <c r="K7" s="158">
        <v>129000</v>
      </c>
    </row>
    <row r="8" spans="1:11" outlineLevel="1" collapsed="1" x14ac:dyDescent="0.2">
      <c r="A8" s="156"/>
      <c r="B8" s="150"/>
      <c r="C8" s="151"/>
      <c r="D8" s="152"/>
      <c r="E8" s="151"/>
      <c r="F8" s="151"/>
      <c r="G8" s="151"/>
      <c r="H8" s="271" t="s">
        <v>2379</v>
      </c>
      <c r="I8" s="151"/>
      <c r="J8" s="151"/>
      <c r="K8" s="158">
        <f>SUBTOTAL(9,K7:K7)</f>
        <v>129000</v>
      </c>
    </row>
    <row r="9" spans="1:11" hidden="1" outlineLevel="2" x14ac:dyDescent="0.2">
      <c r="A9" s="156">
        <v>202001</v>
      </c>
      <c r="B9" s="150">
        <v>15200021</v>
      </c>
      <c r="C9" s="151" t="s">
        <v>772</v>
      </c>
      <c r="D9" s="152">
        <v>43859</v>
      </c>
      <c r="E9" s="151" t="s">
        <v>370</v>
      </c>
      <c r="F9" s="151" t="s">
        <v>371</v>
      </c>
      <c r="G9" s="151" t="s">
        <v>807</v>
      </c>
      <c r="H9" s="151" t="s">
        <v>422</v>
      </c>
      <c r="I9" s="151" t="s">
        <v>736</v>
      </c>
      <c r="J9" s="151" t="s">
        <v>809</v>
      </c>
      <c r="K9" s="158">
        <v>50000</v>
      </c>
    </row>
    <row r="10" spans="1:11" hidden="1" outlineLevel="2" x14ac:dyDescent="0.2">
      <c r="A10" s="156">
        <v>202011</v>
      </c>
      <c r="B10" s="150">
        <v>1300000693</v>
      </c>
      <c r="C10" s="151" t="s">
        <v>944</v>
      </c>
      <c r="D10" s="152">
        <v>44109</v>
      </c>
      <c r="E10" s="151" t="s">
        <v>364</v>
      </c>
      <c r="F10" s="151" t="s">
        <v>365</v>
      </c>
      <c r="G10" s="151" t="s">
        <v>807</v>
      </c>
      <c r="H10" s="151" t="s">
        <v>422</v>
      </c>
      <c r="I10" s="151" t="s">
        <v>736</v>
      </c>
      <c r="J10" s="151" t="s">
        <v>1984</v>
      </c>
      <c r="K10" s="158">
        <v>50000</v>
      </c>
    </row>
    <row r="11" spans="1:11" hidden="1" outlineLevel="2" x14ac:dyDescent="0.2">
      <c r="A11" s="156">
        <v>202012</v>
      </c>
      <c r="B11" s="150">
        <v>40200049</v>
      </c>
      <c r="C11" s="151" t="s">
        <v>874</v>
      </c>
      <c r="D11" s="152">
        <v>44195</v>
      </c>
      <c r="E11" s="151" t="s">
        <v>366</v>
      </c>
      <c r="F11" s="151" t="s">
        <v>367</v>
      </c>
      <c r="G11" s="151" t="s">
        <v>807</v>
      </c>
      <c r="H11" s="151" t="s">
        <v>422</v>
      </c>
      <c r="I11" s="151" t="s">
        <v>736</v>
      </c>
      <c r="J11" s="151" t="s">
        <v>2149</v>
      </c>
      <c r="K11" s="158">
        <v>3603.8</v>
      </c>
    </row>
    <row r="12" spans="1:11" hidden="1" outlineLevel="2" x14ac:dyDescent="0.2">
      <c r="A12" s="156">
        <v>202012</v>
      </c>
      <c r="B12" s="150">
        <v>40200049</v>
      </c>
      <c r="C12" s="151" t="s">
        <v>874</v>
      </c>
      <c r="D12" s="152">
        <v>44195</v>
      </c>
      <c r="E12" s="151" t="s">
        <v>364</v>
      </c>
      <c r="F12" s="151" t="s">
        <v>365</v>
      </c>
      <c r="G12" s="151" t="s">
        <v>807</v>
      </c>
      <c r="H12" s="151" t="s">
        <v>422</v>
      </c>
      <c r="I12" s="151" t="s">
        <v>736</v>
      </c>
      <c r="J12" s="151" t="s">
        <v>2149</v>
      </c>
      <c r="K12" s="158">
        <v>36396.199999999997</v>
      </c>
    </row>
    <row r="13" spans="1:11" outlineLevel="1" collapsed="1" x14ac:dyDescent="0.2">
      <c r="A13" s="156"/>
      <c r="B13" s="150"/>
      <c r="C13" s="151"/>
      <c r="D13" s="152"/>
      <c r="E13" s="151"/>
      <c r="F13" s="151"/>
      <c r="G13" s="151"/>
      <c r="H13" s="271" t="s">
        <v>2380</v>
      </c>
      <c r="I13" s="151"/>
      <c r="J13" s="151"/>
      <c r="K13" s="158">
        <f>SUBTOTAL(9,K9:K12)</f>
        <v>140000</v>
      </c>
    </row>
    <row r="14" spans="1:11" hidden="1" outlineLevel="2" x14ac:dyDescent="0.2">
      <c r="A14" s="156">
        <v>202010</v>
      </c>
      <c r="B14" s="150">
        <v>1300000621</v>
      </c>
      <c r="C14" s="151" t="s">
        <v>944</v>
      </c>
      <c r="D14" s="152">
        <v>44112</v>
      </c>
      <c r="E14" s="151" t="s">
        <v>366</v>
      </c>
      <c r="F14" s="151" t="s">
        <v>367</v>
      </c>
      <c r="G14" s="151" t="s">
        <v>807</v>
      </c>
      <c r="H14" s="151" t="s">
        <v>424</v>
      </c>
      <c r="I14" s="151" t="s">
        <v>736</v>
      </c>
      <c r="J14" s="151" t="s">
        <v>1878</v>
      </c>
      <c r="K14" s="158">
        <v>50000</v>
      </c>
    </row>
    <row r="15" spans="1:11" outlineLevel="1" collapsed="1" x14ac:dyDescent="0.2">
      <c r="A15" s="156"/>
      <c r="B15" s="150"/>
      <c r="C15" s="151"/>
      <c r="D15" s="152"/>
      <c r="E15" s="151"/>
      <c r="F15" s="151"/>
      <c r="G15" s="151"/>
      <c r="H15" s="271" t="s">
        <v>2381</v>
      </c>
      <c r="I15" s="151"/>
      <c r="J15" s="151"/>
      <c r="K15" s="158">
        <f>SUBTOTAL(9,K14:K14)</f>
        <v>50000</v>
      </c>
    </row>
    <row r="16" spans="1:11" hidden="1" outlineLevel="2" x14ac:dyDescent="0.2">
      <c r="A16" s="156">
        <v>202001</v>
      </c>
      <c r="B16" s="150">
        <v>15200024</v>
      </c>
      <c r="C16" s="151" t="s">
        <v>772</v>
      </c>
      <c r="D16" s="152">
        <v>43859</v>
      </c>
      <c r="E16" s="151" t="s">
        <v>370</v>
      </c>
      <c r="F16" s="151" t="s">
        <v>371</v>
      </c>
      <c r="G16" s="151" t="s">
        <v>807</v>
      </c>
      <c r="H16" s="151" t="s">
        <v>414</v>
      </c>
      <c r="I16" s="151" t="s">
        <v>736</v>
      </c>
      <c r="J16" s="151" t="s">
        <v>812</v>
      </c>
      <c r="K16" s="158">
        <v>20000</v>
      </c>
    </row>
    <row r="17" spans="1:11" hidden="1" outlineLevel="2" x14ac:dyDescent="0.2">
      <c r="A17" s="156">
        <v>202011</v>
      </c>
      <c r="B17" s="150">
        <v>120000202</v>
      </c>
      <c r="C17" s="151" t="s">
        <v>1083</v>
      </c>
      <c r="D17" s="152">
        <v>44149</v>
      </c>
      <c r="E17" s="151" t="s">
        <v>364</v>
      </c>
      <c r="F17" s="151" t="s">
        <v>365</v>
      </c>
      <c r="G17" s="151" t="s">
        <v>807</v>
      </c>
      <c r="H17" s="151" t="s">
        <v>414</v>
      </c>
      <c r="I17" s="151" t="s">
        <v>736</v>
      </c>
      <c r="J17" s="151" t="s">
        <v>1947</v>
      </c>
      <c r="K17" s="158">
        <v>6213</v>
      </c>
    </row>
    <row r="18" spans="1:11" hidden="1" outlineLevel="2" x14ac:dyDescent="0.2">
      <c r="A18" s="156">
        <v>202011</v>
      </c>
      <c r="B18" s="150">
        <v>1300000691</v>
      </c>
      <c r="C18" s="151" t="s">
        <v>944</v>
      </c>
      <c r="D18" s="152">
        <v>44109</v>
      </c>
      <c r="E18" s="151" t="s">
        <v>364</v>
      </c>
      <c r="F18" s="151" t="s">
        <v>365</v>
      </c>
      <c r="G18" s="151" t="s">
        <v>807</v>
      </c>
      <c r="H18" s="151" t="s">
        <v>414</v>
      </c>
      <c r="I18" s="151" t="s">
        <v>736</v>
      </c>
      <c r="J18" s="151" t="s">
        <v>1982</v>
      </c>
      <c r="K18" s="158">
        <v>62400</v>
      </c>
    </row>
    <row r="19" spans="1:11" hidden="1" outlineLevel="2" x14ac:dyDescent="0.2">
      <c r="A19" s="156">
        <v>202011</v>
      </c>
      <c r="B19" s="150">
        <v>1300000691</v>
      </c>
      <c r="C19" s="151" t="s">
        <v>944</v>
      </c>
      <c r="D19" s="152">
        <v>44109</v>
      </c>
      <c r="E19" s="151" t="s">
        <v>366</v>
      </c>
      <c r="F19" s="151" t="s">
        <v>367</v>
      </c>
      <c r="G19" s="151" t="s">
        <v>807</v>
      </c>
      <c r="H19" s="151" t="s">
        <v>414</v>
      </c>
      <c r="I19" s="151" t="s">
        <v>736</v>
      </c>
      <c r="J19" s="151" t="s">
        <v>1981</v>
      </c>
      <c r="K19" s="158">
        <v>2050</v>
      </c>
    </row>
    <row r="20" spans="1:11" hidden="1" outlineLevel="2" x14ac:dyDescent="0.2">
      <c r="A20" s="156">
        <v>202011</v>
      </c>
      <c r="B20" s="150">
        <v>1300000691</v>
      </c>
      <c r="C20" s="151" t="s">
        <v>944</v>
      </c>
      <c r="D20" s="152">
        <v>44109</v>
      </c>
      <c r="E20" s="151" t="s">
        <v>394</v>
      </c>
      <c r="F20" s="151" t="s">
        <v>395</v>
      </c>
      <c r="G20" s="151" t="s">
        <v>807</v>
      </c>
      <c r="H20" s="151" t="s">
        <v>414</v>
      </c>
      <c r="I20" s="151" t="s">
        <v>736</v>
      </c>
      <c r="J20" s="151" t="s">
        <v>1981</v>
      </c>
      <c r="K20" s="158">
        <v>19337</v>
      </c>
    </row>
    <row r="21" spans="1:11" hidden="1" outlineLevel="2" x14ac:dyDescent="0.2">
      <c r="A21" s="156">
        <v>202012</v>
      </c>
      <c r="B21" s="150">
        <v>40200049</v>
      </c>
      <c r="C21" s="151" t="s">
        <v>874</v>
      </c>
      <c r="D21" s="152">
        <v>44195</v>
      </c>
      <c r="E21" s="151" t="s">
        <v>366</v>
      </c>
      <c r="F21" s="151" t="s">
        <v>367</v>
      </c>
      <c r="G21" s="151" t="s">
        <v>807</v>
      </c>
      <c r="H21" s="151" t="s">
        <v>414</v>
      </c>
      <c r="I21" s="151" t="s">
        <v>736</v>
      </c>
      <c r="J21" s="151" t="s">
        <v>2150</v>
      </c>
      <c r="K21" s="158">
        <v>28271.59</v>
      </c>
    </row>
    <row r="22" spans="1:11" hidden="1" outlineLevel="2" x14ac:dyDescent="0.2">
      <c r="A22" s="156">
        <v>202012</v>
      </c>
      <c r="B22" s="150">
        <v>40200049</v>
      </c>
      <c r="C22" s="151" t="s">
        <v>874</v>
      </c>
      <c r="D22" s="152">
        <v>44195</v>
      </c>
      <c r="E22" s="151" t="s">
        <v>364</v>
      </c>
      <c r="F22" s="151" t="s">
        <v>365</v>
      </c>
      <c r="G22" s="151" t="s">
        <v>807</v>
      </c>
      <c r="H22" s="151" t="s">
        <v>414</v>
      </c>
      <c r="I22" s="151" t="s">
        <v>736</v>
      </c>
      <c r="J22" s="151" t="s">
        <v>2150</v>
      </c>
      <c r="K22" s="158">
        <v>51728.41</v>
      </c>
    </row>
    <row r="23" spans="1:11" outlineLevel="1" collapsed="1" x14ac:dyDescent="0.2">
      <c r="A23" s="156"/>
      <c r="B23" s="150"/>
      <c r="C23" s="151"/>
      <c r="D23" s="152"/>
      <c r="E23" s="151"/>
      <c r="F23" s="151"/>
      <c r="G23" s="151"/>
      <c r="H23" s="271" t="s">
        <v>2382</v>
      </c>
      <c r="I23" s="151"/>
      <c r="J23" s="151"/>
      <c r="K23" s="158">
        <f>SUBTOTAL(9,K16:K22)</f>
        <v>190000</v>
      </c>
    </row>
    <row r="24" spans="1:11" hidden="1" outlineLevel="2" x14ac:dyDescent="0.2">
      <c r="A24" s="156">
        <v>202012</v>
      </c>
      <c r="B24" s="150">
        <v>1300000657</v>
      </c>
      <c r="C24" s="151" t="s">
        <v>944</v>
      </c>
      <c r="D24" s="152">
        <v>44175</v>
      </c>
      <c r="E24" s="151" t="s">
        <v>370</v>
      </c>
      <c r="F24" s="151" t="s">
        <v>371</v>
      </c>
      <c r="G24" s="151" t="s">
        <v>807</v>
      </c>
      <c r="H24" s="151" t="s">
        <v>378</v>
      </c>
      <c r="I24" s="151" t="s">
        <v>736</v>
      </c>
      <c r="J24" s="151" t="s">
        <v>2194</v>
      </c>
      <c r="K24" s="158">
        <v>45000</v>
      </c>
    </row>
    <row r="25" spans="1:11" hidden="1" outlineLevel="2" x14ac:dyDescent="0.2">
      <c r="A25" s="156">
        <v>202012</v>
      </c>
      <c r="B25" s="150">
        <v>1300000689</v>
      </c>
      <c r="C25" s="151" t="s">
        <v>944</v>
      </c>
      <c r="D25" s="152">
        <v>44196</v>
      </c>
      <c r="E25" s="151" t="s">
        <v>366</v>
      </c>
      <c r="F25" s="151" t="s">
        <v>367</v>
      </c>
      <c r="G25" s="151" t="s">
        <v>807</v>
      </c>
      <c r="H25" s="151" t="s">
        <v>378</v>
      </c>
      <c r="I25" s="151" t="s">
        <v>736</v>
      </c>
      <c r="J25" s="151" t="s">
        <v>2229</v>
      </c>
      <c r="K25" s="158">
        <v>44415</v>
      </c>
    </row>
    <row r="26" spans="1:11" outlineLevel="1" collapsed="1" x14ac:dyDescent="0.2">
      <c r="A26" s="156"/>
      <c r="B26" s="150"/>
      <c r="C26" s="151"/>
      <c r="D26" s="152"/>
      <c r="E26" s="151"/>
      <c r="F26" s="151"/>
      <c r="G26" s="151"/>
      <c r="H26" s="271" t="s">
        <v>2383</v>
      </c>
      <c r="I26" s="151"/>
      <c r="J26" s="151"/>
      <c r="K26" s="158">
        <f>SUBTOTAL(9,K24:K25)</f>
        <v>89415</v>
      </c>
    </row>
    <row r="27" spans="1:11" hidden="1" outlineLevel="2" x14ac:dyDescent="0.2">
      <c r="A27" s="156">
        <v>202011</v>
      </c>
      <c r="B27" s="150">
        <v>15200034</v>
      </c>
      <c r="C27" s="151" t="s">
        <v>772</v>
      </c>
      <c r="D27" s="152">
        <v>44140</v>
      </c>
      <c r="E27" s="151" t="s">
        <v>370</v>
      </c>
      <c r="F27" s="151" t="s">
        <v>371</v>
      </c>
      <c r="G27" s="151" t="s">
        <v>807</v>
      </c>
      <c r="H27" s="151" t="s">
        <v>382</v>
      </c>
      <c r="I27" s="151" t="s">
        <v>736</v>
      </c>
      <c r="J27" s="151" t="s">
        <v>1896</v>
      </c>
      <c r="K27" s="158">
        <v>36400</v>
      </c>
    </row>
    <row r="28" spans="1:11" hidden="1" outlineLevel="2" x14ac:dyDescent="0.2">
      <c r="A28" s="156">
        <v>202011</v>
      </c>
      <c r="B28" s="150">
        <v>15200035</v>
      </c>
      <c r="C28" s="151" t="s">
        <v>772</v>
      </c>
      <c r="D28" s="152">
        <v>44140</v>
      </c>
      <c r="E28" s="151" t="s">
        <v>370</v>
      </c>
      <c r="F28" s="151" t="s">
        <v>371</v>
      </c>
      <c r="G28" s="151" t="s">
        <v>807</v>
      </c>
      <c r="H28" s="151" t="s">
        <v>382</v>
      </c>
      <c r="I28" s="151" t="s">
        <v>736</v>
      </c>
      <c r="J28" s="151" t="s">
        <v>1897</v>
      </c>
      <c r="K28" s="158">
        <v>17000</v>
      </c>
    </row>
    <row r="29" spans="1:11" hidden="1" outlineLevel="2" x14ac:dyDescent="0.2">
      <c r="A29" s="156">
        <v>202011</v>
      </c>
      <c r="B29" s="150">
        <v>15200037</v>
      </c>
      <c r="C29" s="151" t="s">
        <v>772</v>
      </c>
      <c r="D29" s="152">
        <v>44165</v>
      </c>
      <c r="E29" s="151" t="s">
        <v>370</v>
      </c>
      <c r="F29" s="151" t="s">
        <v>371</v>
      </c>
      <c r="G29" s="151" t="s">
        <v>807</v>
      </c>
      <c r="H29" s="151" t="s">
        <v>382</v>
      </c>
      <c r="I29" s="151" t="s">
        <v>736</v>
      </c>
      <c r="J29" s="151" t="s">
        <v>1898</v>
      </c>
      <c r="K29" s="158">
        <v>43000</v>
      </c>
    </row>
    <row r="30" spans="1:11" hidden="1" outlineLevel="2" x14ac:dyDescent="0.2">
      <c r="A30" s="156">
        <v>202011</v>
      </c>
      <c r="B30" s="150">
        <v>15200038</v>
      </c>
      <c r="C30" s="151" t="s">
        <v>772</v>
      </c>
      <c r="D30" s="152">
        <v>44165</v>
      </c>
      <c r="E30" s="151" t="s">
        <v>370</v>
      </c>
      <c r="F30" s="151" t="s">
        <v>371</v>
      </c>
      <c r="G30" s="151" t="s">
        <v>807</v>
      </c>
      <c r="H30" s="151" t="s">
        <v>382</v>
      </c>
      <c r="I30" s="151" t="s">
        <v>736</v>
      </c>
      <c r="J30" s="151" t="s">
        <v>1899</v>
      </c>
      <c r="K30" s="158">
        <v>23600</v>
      </c>
    </row>
    <row r="31" spans="1:11" hidden="1" outlineLevel="2" x14ac:dyDescent="0.2">
      <c r="A31" s="156">
        <v>202012</v>
      </c>
      <c r="B31" s="150">
        <v>1300000687</v>
      </c>
      <c r="C31" s="151" t="s">
        <v>944</v>
      </c>
      <c r="D31" s="152">
        <v>44196</v>
      </c>
      <c r="E31" s="151" t="s">
        <v>366</v>
      </c>
      <c r="F31" s="151" t="s">
        <v>367</v>
      </c>
      <c r="G31" s="151" t="s">
        <v>807</v>
      </c>
      <c r="H31" s="151" t="s">
        <v>382</v>
      </c>
      <c r="I31" s="151" t="s">
        <v>736</v>
      </c>
      <c r="J31" s="151" t="s">
        <v>2228</v>
      </c>
      <c r="K31" s="158">
        <v>9930.2999999999993</v>
      </c>
    </row>
    <row r="32" spans="1:11" hidden="1" outlineLevel="2" x14ac:dyDescent="0.2">
      <c r="A32" s="156">
        <v>202012</v>
      </c>
      <c r="B32" s="150">
        <v>1300000696</v>
      </c>
      <c r="C32" s="151" t="s">
        <v>944</v>
      </c>
      <c r="D32" s="152">
        <v>44196</v>
      </c>
      <c r="E32" s="151" t="s">
        <v>366</v>
      </c>
      <c r="F32" s="151" t="s">
        <v>367</v>
      </c>
      <c r="G32" s="151" t="s">
        <v>807</v>
      </c>
      <c r="H32" s="151" t="s">
        <v>382</v>
      </c>
      <c r="I32" s="151" t="s">
        <v>736</v>
      </c>
      <c r="J32" s="151" t="s">
        <v>2233</v>
      </c>
      <c r="K32" s="158">
        <v>66000</v>
      </c>
    </row>
    <row r="33" spans="1:11" outlineLevel="1" collapsed="1" x14ac:dyDescent="0.2">
      <c r="A33" s="156"/>
      <c r="B33" s="150"/>
      <c r="C33" s="151"/>
      <c r="D33" s="152"/>
      <c r="E33" s="151"/>
      <c r="F33" s="151"/>
      <c r="G33" s="151"/>
      <c r="H33" s="271" t="s">
        <v>2384</v>
      </c>
      <c r="I33" s="151"/>
      <c r="J33" s="151"/>
      <c r="K33" s="158">
        <f>SUBTOTAL(9,K27:K32)</f>
        <v>195930.3</v>
      </c>
    </row>
    <row r="34" spans="1:11" hidden="1" outlineLevel="2" x14ac:dyDescent="0.2">
      <c r="A34" s="156">
        <v>202001</v>
      </c>
      <c r="B34" s="150">
        <v>15200022</v>
      </c>
      <c r="C34" s="151" t="s">
        <v>772</v>
      </c>
      <c r="D34" s="152">
        <v>43859</v>
      </c>
      <c r="E34" s="151" t="s">
        <v>370</v>
      </c>
      <c r="F34" s="151" t="s">
        <v>371</v>
      </c>
      <c r="G34" s="151" t="s">
        <v>807</v>
      </c>
      <c r="H34" s="151" t="s">
        <v>396</v>
      </c>
      <c r="I34" s="151" t="s">
        <v>736</v>
      </c>
      <c r="J34" s="151" t="s">
        <v>810</v>
      </c>
      <c r="K34" s="158">
        <v>110000</v>
      </c>
    </row>
    <row r="35" spans="1:11" hidden="1" outlineLevel="2" x14ac:dyDescent="0.2">
      <c r="A35" s="156">
        <v>202010</v>
      </c>
      <c r="B35" s="150">
        <v>120000198</v>
      </c>
      <c r="C35" s="151" t="s">
        <v>1083</v>
      </c>
      <c r="D35" s="152">
        <v>44113</v>
      </c>
      <c r="E35" s="151" t="s">
        <v>394</v>
      </c>
      <c r="F35" s="151" t="s">
        <v>395</v>
      </c>
      <c r="G35" s="151" t="s">
        <v>807</v>
      </c>
      <c r="H35" s="151" t="s">
        <v>396</v>
      </c>
      <c r="I35" s="151" t="s">
        <v>736</v>
      </c>
      <c r="J35" s="151" t="s">
        <v>1865</v>
      </c>
      <c r="K35" s="158">
        <v>2863</v>
      </c>
    </row>
    <row r="36" spans="1:11" hidden="1" outlineLevel="2" x14ac:dyDescent="0.2">
      <c r="A36" s="156">
        <v>202010</v>
      </c>
      <c r="B36" s="150">
        <v>120000198</v>
      </c>
      <c r="C36" s="151" t="s">
        <v>1083</v>
      </c>
      <c r="D36" s="152">
        <v>44113</v>
      </c>
      <c r="E36" s="151" t="s">
        <v>366</v>
      </c>
      <c r="F36" s="151" t="s">
        <v>367</v>
      </c>
      <c r="G36" s="151" t="s">
        <v>807</v>
      </c>
      <c r="H36" s="151" t="s">
        <v>396</v>
      </c>
      <c r="I36" s="151" t="s">
        <v>736</v>
      </c>
      <c r="J36" s="151" t="s">
        <v>1865</v>
      </c>
      <c r="K36" s="158">
        <v>3133.1</v>
      </c>
    </row>
    <row r="37" spans="1:11" hidden="1" outlineLevel="2" x14ac:dyDescent="0.2">
      <c r="A37" s="156">
        <v>202010</v>
      </c>
      <c r="B37" s="150">
        <v>120000198</v>
      </c>
      <c r="C37" s="151" t="s">
        <v>1083</v>
      </c>
      <c r="D37" s="152">
        <v>44113</v>
      </c>
      <c r="E37" s="151" t="s">
        <v>364</v>
      </c>
      <c r="F37" s="151" t="s">
        <v>365</v>
      </c>
      <c r="G37" s="151" t="s">
        <v>807</v>
      </c>
      <c r="H37" s="151" t="s">
        <v>396</v>
      </c>
      <c r="I37" s="151" t="s">
        <v>736</v>
      </c>
      <c r="J37" s="151" t="s">
        <v>1865</v>
      </c>
      <c r="K37" s="158">
        <v>62400</v>
      </c>
    </row>
    <row r="38" spans="1:11" hidden="1" outlineLevel="2" x14ac:dyDescent="0.2">
      <c r="A38" s="156">
        <v>202010</v>
      </c>
      <c r="B38" s="150">
        <v>120000198</v>
      </c>
      <c r="C38" s="151" t="s">
        <v>1083</v>
      </c>
      <c r="D38" s="152">
        <v>44113</v>
      </c>
      <c r="E38" s="151" t="s">
        <v>374</v>
      </c>
      <c r="F38" s="151" t="s">
        <v>375</v>
      </c>
      <c r="G38" s="151" t="s">
        <v>807</v>
      </c>
      <c r="H38" s="151" t="s">
        <v>396</v>
      </c>
      <c r="I38" s="151" t="s">
        <v>736</v>
      </c>
      <c r="J38" s="151" t="s">
        <v>1864</v>
      </c>
      <c r="K38" s="158">
        <v>15837</v>
      </c>
    </row>
    <row r="39" spans="1:11" hidden="1" outlineLevel="2" x14ac:dyDescent="0.2">
      <c r="A39" s="156">
        <v>202011</v>
      </c>
      <c r="B39" s="150">
        <v>1300000692</v>
      </c>
      <c r="C39" s="151" t="s">
        <v>944</v>
      </c>
      <c r="D39" s="152">
        <v>44149</v>
      </c>
      <c r="E39" s="151" t="s">
        <v>364</v>
      </c>
      <c r="F39" s="151" t="s">
        <v>365</v>
      </c>
      <c r="G39" s="151" t="s">
        <v>807</v>
      </c>
      <c r="H39" s="151" t="s">
        <v>396</v>
      </c>
      <c r="I39" s="151" t="s">
        <v>736</v>
      </c>
      <c r="J39" s="151" t="s">
        <v>1983</v>
      </c>
      <c r="K39" s="158">
        <v>25766.9</v>
      </c>
    </row>
    <row r="40" spans="1:11" hidden="1" outlineLevel="2" x14ac:dyDescent="0.2">
      <c r="A40" s="156">
        <v>202012</v>
      </c>
      <c r="B40" s="150">
        <v>40200049</v>
      </c>
      <c r="C40" s="151" t="s">
        <v>874</v>
      </c>
      <c r="D40" s="152">
        <v>44195</v>
      </c>
      <c r="E40" s="151" t="s">
        <v>366</v>
      </c>
      <c r="F40" s="151" t="s">
        <v>367</v>
      </c>
      <c r="G40" s="151" t="s">
        <v>807</v>
      </c>
      <c r="H40" s="151" t="s">
        <v>396</v>
      </c>
      <c r="I40" s="151" t="s">
        <v>736</v>
      </c>
      <c r="J40" s="151" t="s">
        <v>2151</v>
      </c>
      <c r="K40" s="158">
        <v>8288.85</v>
      </c>
    </row>
    <row r="41" spans="1:11" hidden="1" outlineLevel="2" x14ac:dyDescent="0.2">
      <c r="A41" s="156">
        <v>202012</v>
      </c>
      <c r="B41" s="150">
        <v>40200049</v>
      </c>
      <c r="C41" s="151" t="s">
        <v>874</v>
      </c>
      <c r="D41" s="152">
        <v>44195</v>
      </c>
      <c r="E41" s="151" t="s">
        <v>364</v>
      </c>
      <c r="F41" s="151" t="s">
        <v>365</v>
      </c>
      <c r="G41" s="151" t="s">
        <v>807</v>
      </c>
      <c r="H41" s="151" t="s">
        <v>396</v>
      </c>
      <c r="I41" s="151" t="s">
        <v>736</v>
      </c>
      <c r="J41" s="151" t="s">
        <v>2151</v>
      </c>
      <c r="K41" s="158">
        <v>81711.149999999994</v>
      </c>
    </row>
    <row r="42" spans="1:11" outlineLevel="1" collapsed="1" x14ac:dyDescent="0.2">
      <c r="A42" s="156"/>
      <c r="B42" s="150"/>
      <c r="C42" s="151"/>
      <c r="D42" s="152"/>
      <c r="E42" s="151"/>
      <c r="F42" s="151"/>
      <c r="G42" s="151"/>
      <c r="H42" s="271" t="s">
        <v>2385</v>
      </c>
      <c r="I42" s="151"/>
      <c r="J42" s="151"/>
      <c r="K42" s="158">
        <f>SUBTOTAL(9,K34:K41)</f>
        <v>310000</v>
      </c>
    </row>
    <row r="43" spans="1:11" hidden="1" outlineLevel="2" x14ac:dyDescent="0.2">
      <c r="A43" s="156">
        <v>202001</v>
      </c>
      <c r="B43" s="150">
        <v>15200023</v>
      </c>
      <c r="C43" s="151" t="s">
        <v>772</v>
      </c>
      <c r="D43" s="152">
        <v>43859</v>
      </c>
      <c r="E43" s="151" t="s">
        <v>370</v>
      </c>
      <c r="F43" s="151" t="s">
        <v>371</v>
      </c>
      <c r="G43" s="151" t="s">
        <v>807</v>
      </c>
      <c r="H43" s="151" t="s">
        <v>398</v>
      </c>
      <c r="I43" s="151" t="s">
        <v>736</v>
      </c>
      <c r="J43" s="151" t="s">
        <v>811</v>
      </c>
      <c r="K43" s="158">
        <v>350000</v>
      </c>
    </row>
    <row r="44" spans="1:11" hidden="1" outlineLevel="2" x14ac:dyDescent="0.2">
      <c r="A44" s="156">
        <v>202010</v>
      </c>
      <c r="B44" s="150">
        <v>120000199</v>
      </c>
      <c r="C44" s="151" t="s">
        <v>1083</v>
      </c>
      <c r="D44" s="152">
        <v>44110</v>
      </c>
      <c r="E44" s="151" t="s">
        <v>374</v>
      </c>
      <c r="F44" s="151" t="s">
        <v>375</v>
      </c>
      <c r="G44" s="151" t="s">
        <v>807</v>
      </c>
      <c r="H44" s="151" t="s">
        <v>398</v>
      </c>
      <c r="I44" s="151" t="s">
        <v>736</v>
      </c>
      <c r="J44" s="151" t="s">
        <v>1867</v>
      </c>
      <c r="K44" s="158">
        <v>1638</v>
      </c>
    </row>
    <row r="45" spans="1:11" hidden="1" outlineLevel="2" x14ac:dyDescent="0.2">
      <c r="A45" s="156">
        <v>202010</v>
      </c>
      <c r="B45" s="150">
        <v>120000199</v>
      </c>
      <c r="C45" s="151" t="s">
        <v>1083</v>
      </c>
      <c r="D45" s="152">
        <v>44110</v>
      </c>
      <c r="E45" s="151" t="s">
        <v>366</v>
      </c>
      <c r="F45" s="151" t="s">
        <v>367</v>
      </c>
      <c r="G45" s="151" t="s">
        <v>807</v>
      </c>
      <c r="H45" s="151" t="s">
        <v>398</v>
      </c>
      <c r="I45" s="151" t="s">
        <v>736</v>
      </c>
      <c r="J45" s="151" t="s">
        <v>1866</v>
      </c>
      <c r="K45" s="158">
        <v>3000</v>
      </c>
    </row>
    <row r="46" spans="1:11" hidden="1" outlineLevel="2" x14ac:dyDescent="0.2">
      <c r="A46" s="156">
        <v>202010</v>
      </c>
      <c r="B46" s="150">
        <v>120000199</v>
      </c>
      <c r="C46" s="151" t="s">
        <v>1083</v>
      </c>
      <c r="D46" s="152">
        <v>44110</v>
      </c>
      <c r="E46" s="151" t="s">
        <v>394</v>
      </c>
      <c r="F46" s="151" t="s">
        <v>395</v>
      </c>
      <c r="G46" s="151" t="s">
        <v>807</v>
      </c>
      <c r="H46" s="151" t="s">
        <v>398</v>
      </c>
      <c r="I46" s="151" t="s">
        <v>736</v>
      </c>
      <c r="J46" s="151" t="s">
        <v>1866</v>
      </c>
      <c r="K46" s="158">
        <v>548.38</v>
      </c>
    </row>
    <row r="47" spans="1:11" hidden="1" outlineLevel="2" x14ac:dyDescent="0.2">
      <c r="A47" s="156">
        <v>202010</v>
      </c>
      <c r="B47" s="150">
        <v>120000199</v>
      </c>
      <c r="C47" s="151" t="s">
        <v>1083</v>
      </c>
      <c r="D47" s="152">
        <v>44110</v>
      </c>
      <c r="E47" s="151" t="s">
        <v>372</v>
      </c>
      <c r="F47" s="151" t="s">
        <v>373</v>
      </c>
      <c r="G47" s="151" t="s">
        <v>807</v>
      </c>
      <c r="H47" s="151" t="s">
        <v>398</v>
      </c>
      <c r="I47" s="151" t="s">
        <v>736</v>
      </c>
      <c r="J47" s="151" t="s">
        <v>1866</v>
      </c>
      <c r="K47" s="158">
        <v>479.94</v>
      </c>
    </row>
    <row r="48" spans="1:11" hidden="1" outlineLevel="2" x14ac:dyDescent="0.2">
      <c r="A48" s="156">
        <v>202010</v>
      </c>
      <c r="B48" s="150">
        <v>120000200</v>
      </c>
      <c r="C48" s="151" t="s">
        <v>1083</v>
      </c>
      <c r="D48" s="152">
        <v>44109</v>
      </c>
      <c r="E48" s="151" t="s">
        <v>372</v>
      </c>
      <c r="F48" s="151" t="s">
        <v>373</v>
      </c>
      <c r="G48" s="151" t="s">
        <v>807</v>
      </c>
      <c r="H48" s="151" t="s">
        <v>398</v>
      </c>
      <c r="I48" s="151" t="s">
        <v>736</v>
      </c>
      <c r="J48" s="151" t="s">
        <v>1869</v>
      </c>
      <c r="K48" s="158">
        <v>4381.6499999999996</v>
      </c>
    </row>
    <row r="49" spans="1:11" hidden="1" outlineLevel="2" x14ac:dyDescent="0.2">
      <c r="A49" s="156">
        <v>202010</v>
      </c>
      <c r="B49" s="150">
        <v>120000200</v>
      </c>
      <c r="C49" s="151" t="s">
        <v>1083</v>
      </c>
      <c r="D49" s="152">
        <v>44109</v>
      </c>
      <c r="E49" s="151" t="s">
        <v>366</v>
      </c>
      <c r="F49" s="151" t="s">
        <v>367</v>
      </c>
      <c r="G49" s="151" t="s">
        <v>807</v>
      </c>
      <c r="H49" s="151" t="s">
        <v>398</v>
      </c>
      <c r="I49" s="151" t="s">
        <v>736</v>
      </c>
      <c r="J49" s="151" t="s">
        <v>1869</v>
      </c>
      <c r="K49" s="158">
        <v>67200</v>
      </c>
    </row>
    <row r="50" spans="1:11" hidden="1" outlineLevel="2" x14ac:dyDescent="0.2">
      <c r="A50" s="156">
        <v>202010</v>
      </c>
      <c r="B50" s="150">
        <v>120000200</v>
      </c>
      <c r="C50" s="151" t="s">
        <v>1083</v>
      </c>
      <c r="D50" s="152">
        <v>44109</v>
      </c>
      <c r="E50" s="151" t="s">
        <v>366</v>
      </c>
      <c r="F50" s="151" t="s">
        <v>367</v>
      </c>
      <c r="G50" s="151" t="s">
        <v>807</v>
      </c>
      <c r="H50" s="151" t="s">
        <v>398</v>
      </c>
      <c r="I50" s="151" t="s">
        <v>736</v>
      </c>
      <c r="J50" s="151" t="s">
        <v>1869</v>
      </c>
      <c r="K50" s="158">
        <v>1063.32</v>
      </c>
    </row>
    <row r="51" spans="1:11" hidden="1" outlineLevel="2" x14ac:dyDescent="0.2">
      <c r="A51" s="156">
        <v>202010</v>
      </c>
      <c r="B51" s="150">
        <v>120000200</v>
      </c>
      <c r="C51" s="151" t="s">
        <v>1083</v>
      </c>
      <c r="D51" s="152">
        <v>44109</v>
      </c>
      <c r="E51" s="151" t="s">
        <v>374</v>
      </c>
      <c r="F51" s="151" t="s">
        <v>375</v>
      </c>
      <c r="G51" s="151" t="s">
        <v>807</v>
      </c>
      <c r="H51" s="151" t="s">
        <v>398</v>
      </c>
      <c r="I51" s="151" t="s">
        <v>736</v>
      </c>
      <c r="J51" s="151" t="s">
        <v>1868</v>
      </c>
      <c r="K51" s="158">
        <v>24439</v>
      </c>
    </row>
    <row r="52" spans="1:11" hidden="1" outlineLevel="2" x14ac:dyDescent="0.2">
      <c r="A52" s="156">
        <v>202010</v>
      </c>
      <c r="B52" s="150">
        <v>120000201</v>
      </c>
      <c r="C52" s="151" t="s">
        <v>1083</v>
      </c>
      <c r="D52" s="152">
        <v>44109</v>
      </c>
      <c r="E52" s="151" t="s">
        <v>372</v>
      </c>
      <c r="F52" s="151" t="s">
        <v>373</v>
      </c>
      <c r="G52" s="151" t="s">
        <v>807</v>
      </c>
      <c r="H52" s="151" t="s">
        <v>398</v>
      </c>
      <c r="I52" s="151" t="s">
        <v>736</v>
      </c>
      <c r="J52" s="151" t="s">
        <v>1870</v>
      </c>
      <c r="K52" s="158">
        <v>6558.84</v>
      </c>
    </row>
    <row r="53" spans="1:11" hidden="1" outlineLevel="2" x14ac:dyDescent="0.2">
      <c r="A53" s="156">
        <v>202010</v>
      </c>
      <c r="B53" s="150">
        <v>120000201</v>
      </c>
      <c r="C53" s="151" t="s">
        <v>1083</v>
      </c>
      <c r="D53" s="152">
        <v>44109</v>
      </c>
      <c r="E53" s="151" t="s">
        <v>366</v>
      </c>
      <c r="F53" s="151" t="s">
        <v>367</v>
      </c>
      <c r="G53" s="151" t="s">
        <v>807</v>
      </c>
      <c r="H53" s="151" t="s">
        <v>398</v>
      </c>
      <c r="I53" s="151" t="s">
        <v>736</v>
      </c>
      <c r="J53" s="151" t="s">
        <v>1871</v>
      </c>
      <c r="K53" s="158">
        <v>1782.32</v>
      </c>
    </row>
    <row r="54" spans="1:11" hidden="1" outlineLevel="2" x14ac:dyDescent="0.2">
      <c r="A54" s="156">
        <v>202010</v>
      </c>
      <c r="B54" s="150">
        <v>120000201</v>
      </c>
      <c r="C54" s="151" t="s">
        <v>1083</v>
      </c>
      <c r="D54" s="152">
        <v>44109</v>
      </c>
      <c r="E54" s="151" t="s">
        <v>364</v>
      </c>
      <c r="F54" s="151" t="s">
        <v>365</v>
      </c>
      <c r="G54" s="151" t="s">
        <v>807</v>
      </c>
      <c r="H54" s="151" t="s">
        <v>398</v>
      </c>
      <c r="I54" s="151" t="s">
        <v>736</v>
      </c>
      <c r="J54" s="151" t="s">
        <v>1869</v>
      </c>
      <c r="K54" s="158">
        <v>86400</v>
      </c>
    </row>
    <row r="55" spans="1:11" hidden="1" outlineLevel="2" x14ac:dyDescent="0.2">
      <c r="A55" s="156">
        <v>202010</v>
      </c>
      <c r="B55" s="150">
        <v>120000201</v>
      </c>
      <c r="C55" s="151" t="s">
        <v>1083</v>
      </c>
      <c r="D55" s="152">
        <v>44109</v>
      </c>
      <c r="E55" s="151" t="s">
        <v>374</v>
      </c>
      <c r="F55" s="151" t="s">
        <v>375</v>
      </c>
      <c r="G55" s="151" t="s">
        <v>807</v>
      </c>
      <c r="H55" s="151" t="s">
        <v>398</v>
      </c>
      <c r="I55" s="151" t="s">
        <v>736</v>
      </c>
      <c r="J55" s="151" t="s">
        <v>1872</v>
      </c>
      <c r="K55" s="158">
        <v>28851</v>
      </c>
    </row>
    <row r="56" spans="1:11" hidden="1" outlineLevel="2" x14ac:dyDescent="0.2">
      <c r="A56" s="156">
        <v>202011</v>
      </c>
      <c r="B56" s="150">
        <v>120000203</v>
      </c>
      <c r="C56" s="151" t="s">
        <v>1083</v>
      </c>
      <c r="D56" s="152">
        <v>44149</v>
      </c>
      <c r="E56" s="151" t="s">
        <v>364</v>
      </c>
      <c r="F56" s="151" t="s">
        <v>365</v>
      </c>
      <c r="G56" s="151" t="s">
        <v>807</v>
      </c>
      <c r="H56" s="151" t="s">
        <v>398</v>
      </c>
      <c r="I56" s="151" t="s">
        <v>736</v>
      </c>
      <c r="J56" s="151" t="s">
        <v>1948</v>
      </c>
      <c r="K56" s="158">
        <v>41407.839999999997</v>
      </c>
    </row>
    <row r="57" spans="1:11" hidden="1" outlineLevel="2" x14ac:dyDescent="0.2">
      <c r="A57" s="156">
        <v>202011</v>
      </c>
      <c r="B57" s="150">
        <v>1300000636</v>
      </c>
      <c r="C57" s="151" t="s">
        <v>944</v>
      </c>
      <c r="D57" s="152">
        <v>44155</v>
      </c>
      <c r="E57" s="151" t="s">
        <v>364</v>
      </c>
      <c r="F57" s="151" t="s">
        <v>365</v>
      </c>
      <c r="G57" s="151" t="s">
        <v>807</v>
      </c>
      <c r="H57" s="151" t="s">
        <v>398</v>
      </c>
      <c r="I57" s="151" t="s">
        <v>736</v>
      </c>
      <c r="J57" s="151" t="s">
        <v>1957</v>
      </c>
      <c r="K57" s="158">
        <v>205000</v>
      </c>
    </row>
    <row r="58" spans="1:11" hidden="1" outlineLevel="2" x14ac:dyDescent="0.2">
      <c r="A58" s="156">
        <v>202011</v>
      </c>
      <c r="B58" s="150">
        <v>1300000694</v>
      </c>
      <c r="C58" s="151" t="s">
        <v>944</v>
      </c>
      <c r="D58" s="152">
        <v>44149</v>
      </c>
      <c r="E58" s="151" t="s">
        <v>364</v>
      </c>
      <c r="F58" s="151" t="s">
        <v>365</v>
      </c>
      <c r="G58" s="151" t="s">
        <v>807</v>
      </c>
      <c r="H58" s="151" t="s">
        <v>398</v>
      </c>
      <c r="I58" s="151" t="s">
        <v>736</v>
      </c>
      <c r="J58" s="151" t="s">
        <v>1985</v>
      </c>
      <c r="K58" s="158">
        <v>17916.03</v>
      </c>
    </row>
    <row r="59" spans="1:11" hidden="1" outlineLevel="2" x14ac:dyDescent="0.2">
      <c r="A59" s="156">
        <v>202012</v>
      </c>
      <c r="B59" s="150">
        <v>40200050</v>
      </c>
      <c r="C59" s="151" t="s">
        <v>874</v>
      </c>
      <c r="D59" s="152">
        <v>44195</v>
      </c>
      <c r="E59" s="151" t="s">
        <v>374</v>
      </c>
      <c r="F59" s="151" t="s">
        <v>375</v>
      </c>
      <c r="G59" s="151" t="s">
        <v>807</v>
      </c>
      <c r="H59" s="151" t="s">
        <v>398</v>
      </c>
      <c r="I59" s="151" t="s">
        <v>736</v>
      </c>
      <c r="J59" s="151" t="s">
        <v>2153</v>
      </c>
      <c r="K59" s="158">
        <v>11035</v>
      </c>
    </row>
    <row r="60" spans="1:11" hidden="1" outlineLevel="2" x14ac:dyDescent="0.2">
      <c r="A60" s="156">
        <v>202012</v>
      </c>
      <c r="B60" s="150">
        <v>40200050</v>
      </c>
      <c r="C60" s="151" t="s">
        <v>874</v>
      </c>
      <c r="D60" s="152">
        <v>44195</v>
      </c>
      <c r="E60" s="151" t="s">
        <v>366</v>
      </c>
      <c r="F60" s="151" t="s">
        <v>367</v>
      </c>
      <c r="G60" s="151" t="s">
        <v>807</v>
      </c>
      <c r="H60" s="151" t="s">
        <v>398</v>
      </c>
      <c r="I60" s="151" t="s">
        <v>736</v>
      </c>
      <c r="J60" s="151" t="s">
        <v>2153</v>
      </c>
      <c r="K60" s="158">
        <v>3805.3</v>
      </c>
    </row>
    <row r="61" spans="1:11" hidden="1" outlineLevel="2" x14ac:dyDescent="0.2">
      <c r="A61" s="156">
        <v>202012</v>
      </c>
      <c r="B61" s="150">
        <v>1300000686</v>
      </c>
      <c r="C61" s="151" t="s">
        <v>944</v>
      </c>
      <c r="D61" s="152">
        <v>44196</v>
      </c>
      <c r="E61" s="151" t="s">
        <v>372</v>
      </c>
      <c r="F61" s="151" t="s">
        <v>373</v>
      </c>
      <c r="G61" s="151" t="s">
        <v>807</v>
      </c>
      <c r="H61" s="151" t="s">
        <v>398</v>
      </c>
      <c r="I61" s="151" t="s">
        <v>736</v>
      </c>
      <c r="J61" s="151" t="s">
        <v>2227</v>
      </c>
      <c r="K61" s="158">
        <v>669</v>
      </c>
    </row>
    <row r="62" spans="1:11" hidden="1" outlineLevel="2" x14ac:dyDescent="0.2">
      <c r="A62" s="156">
        <v>202012</v>
      </c>
      <c r="B62" s="150">
        <v>1300000686</v>
      </c>
      <c r="C62" s="151" t="s">
        <v>944</v>
      </c>
      <c r="D62" s="152">
        <v>44196</v>
      </c>
      <c r="E62" s="151" t="s">
        <v>366</v>
      </c>
      <c r="F62" s="151" t="s">
        <v>367</v>
      </c>
      <c r="G62" s="151" t="s">
        <v>807</v>
      </c>
      <c r="H62" s="151" t="s">
        <v>398</v>
      </c>
      <c r="I62" s="151" t="s">
        <v>736</v>
      </c>
      <c r="J62" s="151" t="s">
        <v>2226</v>
      </c>
      <c r="K62" s="158">
        <v>4361.51</v>
      </c>
    </row>
    <row r="63" spans="1:11" outlineLevel="1" collapsed="1" x14ac:dyDescent="0.2">
      <c r="A63" s="156"/>
      <c r="B63" s="150"/>
      <c r="C63" s="151"/>
      <c r="D63" s="152"/>
      <c r="E63" s="151"/>
      <c r="F63" s="151"/>
      <c r="G63" s="151"/>
      <c r="H63" s="271" t="s">
        <v>2386</v>
      </c>
      <c r="I63" s="151"/>
      <c r="J63" s="151"/>
      <c r="K63" s="158">
        <f>SUBTOTAL(9,K43:K62)</f>
        <v>860537.13000000012</v>
      </c>
    </row>
    <row r="64" spans="1:11" hidden="1" outlineLevel="2" x14ac:dyDescent="0.2">
      <c r="A64" s="156">
        <v>202002</v>
      </c>
      <c r="B64" s="150">
        <v>15200015</v>
      </c>
      <c r="C64" s="151" t="s">
        <v>772</v>
      </c>
      <c r="D64" s="152">
        <v>43882</v>
      </c>
      <c r="E64" s="151" t="s">
        <v>370</v>
      </c>
      <c r="F64" s="151" t="s">
        <v>371</v>
      </c>
      <c r="G64" s="151" t="s">
        <v>817</v>
      </c>
      <c r="H64" s="151" t="s">
        <v>443</v>
      </c>
      <c r="I64" s="151" t="s">
        <v>736</v>
      </c>
      <c r="J64" s="151" t="s">
        <v>985</v>
      </c>
      <c r="K64" s="158">
        <v>14000</v>
      </c>
    </row>
    <row r="65" spans="1:11" hidden="1" outlineLevel="2" x14ac:dyDescent="0.2">
      <c r="A65" s="156">
        <v>202002</v>
      </c>
      <c r="B65" s="150">
        <v>15200016</v>
      </c>
      <c r="C65" s="151" t="s">
        <v>772</v>
      </c>
      <c r="D65" s="152">
        <v>43868</v>
      </c>
      <c r="E65" s="151" t="s">
        <v>370</v>
      </c>
      <c r="F65" s="151" t="s">
        <v>371</v>
      </c>
      <c r="G65" s="151" t="s">
        <v>817</v>
      </c>
      <c r="H65" s="151" t="s">
        <v>443</v>
      </c>
      <c r="I65" s="151" t="s">
        <v>736</v>
      </c>
      <c r="J65" s="151" t="s">
        <v>988</v>
      </c>
      <c r="K65" s="158">
        <v>13000</v>
      </c>
    </row>
    <row r="66" spans="1:11" hidden="1" outlineLevel="2" x14ac:dyDescent="0.2">
      <c r="A66" s="156">
        <v>202002</v>
      </c>
      <c r="B66" s="150">
        <v>15200017</v>
      </c>
      <c r="C66" s="151" t="s">
        <v>772</v>
      </c>
      <c r="D66" s="152">
        <v>43868</v>
      </c>
      <c r="E66" s="151" t="s">
        <v>370</v>
      </c>
      <c r="F66" s="151" t="s">
        <v>371</v>
      </c>
      <c r="G66" s="151" t="s">
        <v>817</v>
      </c>
      <c r="H66" s="151" t="s">
        <v>443</v>
      </c>
      <c r="I66" s="151" t="s">
        <v>736</v>
      </c>
      <c r="J66" s="151" t="s">
        <v>991</v>
      </c>
      <c r="K66" s="158">
        <v>17000</v>
      </c>
    </row>
    <row r="67" spans="1:11" hidden="1" outlineLevel="2" x14ac:dyDescent="0.2">
      <c r="A67" s="156">
        <v>202002</v>
      </c>
      <c r="B67" s="150">
        <v>15200018</v>
      </c>
      <c r="C67" s="151" t="s">
        <v>772</v>
      </c>
      <c r="D67" s="152">
        <v>43868</v>
      </c>
      <c r="E67" s="151" t="s">
        <v>370</v>
      </c>
      <c r="F67" s="151" t="s">
        <v>371</v>
      </c>
      <c r="G67" s="151" t="s">
        <v>817</v>
      </c>
      <c r="H67" s="151" t="s">
        <v>443</v>
      </c>
      <c r="I67" s="151" t="s">
        <v>736</v>
      </c>
      <c r="J67" s="151" t="s">
        <v>992</v>
      </c>
      <c r="K67" s="158">
        <v>13000</v>
      </c>
    </row>
    <row r="68" spans="1:11" hidden="1" outlineLevel="2" x14ac:dyDescent="0.2">
      <c r="A68" s="156">
        <v>202002</v>
      </c>
      <c r="B68" s="150">
        <v>15200019</v>
      </c>
      <c r="C68" s="151" t="s">
        <v>772</v>
      </c>
      <c r="D68" s="152">
        <v>43868</v>
      </c>
      <c r="E68" s="151" t="s">
        <v>370</v>
      </c>
      <c r="F68" s="151" t="s">
        <v>371</v>
      </c>
      <c r="G68" s="151" t="s">
        <v>817</v>
      </c>
      <c r="H68" s="151" t="s">
        <v>443</v>
      </c>
      <c r="I68" s="151" t="s">
        <v>736</v>
      </c>
      <c r="J68" s="151" t="s">
        <v>993</v>
      </c>
      <c r="K68" s="158">
        <v>15300</v>
      </c>
    </row>
    <row r="69" spans="1:11" outlineLevel="1" collapsed="1" x14ac:dyDescent="0.2">
      <c r="A69" s="156"/>
      <c r="B69" s="150"/>
      <c r="C69" s="151"/>
      <c r="D69" s="152"/>
      <c r="E69" s="151"/>
      <c r="F69" s="151"/>
      <c r="G69" s="151"/>
      <c r="H69" s="271" t="s">
        <v>2387</v>
      </c>
      <c r="I69" s="151"/>
      <c r="J69" s="151"/>
      <c r="K69" s="158">
        <f>SUBTOTAL(9,K64:K68)</f>
        <v>72300</v>
      </c>
    </row>
    <row r="70" spans="1:11" hidden="1" outlineLevel="2" x14ac:dyDescent="0.2">
      <c r="A70" s="156">
        <v>202010</v>
      </c>
      <c r="B70" s="150">
        <v>15200036</v>
      </c>
      <c r="C70" s="151" t="s">
        <v>772</v>
      </c>
      <c r="D70" s="152">
        <v>44135</v>
      </c>
      <c r="E70" s="151" t="s">
        <v>370</v>
      </c>
      <c r="F70" s="151" t="s">
        <v>371</v>
      </c>
      <c r="G70" s="151" t="s">
        <v>876</v>
      </c>
      <c r="H70" s="151" t="s">
        <v>466</v>
      </c>
      <c r="I70" s="151" t="s">
        <v>736</v>
      </c>
      <c r="J70" s="151" t="s">
        <v>1787</v>
      </c>
      <c r="K70" s="158">
        <v>30000</v>
      </c>
    </row>
    <row r="71" spans="1:11" hidden="1" outlineLevel="2" x14ac:dyDescent="0.2">
      <c r="A71" s="156">
        <v>202011</v>
      </c>
      <c r="B71" s="150">
        <v>15200039</v>
      </c>
      <c r="C71" s="151" t="s">
        <v>772</v>
      </c>
      <c r="D71" s="152">
        <v>44165</v>
      </c>
      <c r="E71" s="151" t="s">
        <v>370</v>
      </c>
      <c r="F71" s="151" t="s">
        <v>371</v>
      </c>
      <c r="G71" s="151" t="s">
        <v>876</v>
      </c>
      <c r="H71" s="151" t="s">
        <v>466</v>
      </c>
      <c r="I71" s="151" t="s">
        <v>736</v>
      </c>
      <c r="J71" s="151" t="s">
        <v>1787</v>
      </c>
      <c r="K71" s="158">
        <v>16000</v>
      </c>
    </row>
    <row r="72" spans="1:11" outlineLevel="1" collapsed="1" x14ac:dyDescent="0.2">
      <c r="A72" s="156"/>
      <c r="B72" s="150"/>
      <c r="C72" s="151"/>
      <c r="D72" s="152"/>
      <c r="E72" s="151"/>
      <c r="F72" s="151"/>
      <c r="G72" s="151"/>
      <c r="H72" s="271" t="s">
        <v>2388</v>
      </c>
      <c r="I72" s="151"/>
      <c r="J72" s="151"/>
      <c r="K72" s="158">
        <f>SUBTOTAL(9,K70:K71)</f>
        <v>46000</v>
      </c>
    </row>
    <row r="73" spans="1:11" hidden="1" outlineLevel="2" x14ac:dyDescent="0.2">
      <c r="A73" s="156">
        <v>202003</v>
      </c>
      <c r="B73" s="150">
        <v>15200013</v>
      </c>
      <c r="C73" s="151" t="s">
        <v>772</v>
      </c>
      <c r="D73" s="152">
        <v>43921</v>
      </c>
      <c r="E73" s="151" t="s">
        <v>370</v>
      </c>
      <c r="F73" s="151" t="s">
        <v>371</v>
      </c>
      <c r="G73" s="151" t="s">
        <v>817</v>
      </c>
      <c r="H73" s="151" t="s">
        <v>526</v>
      </c>
      <c r="I73" s="151" t="s">
        <v>736</v>
      </c>
      <c r="J73" s="151" t="s">
        <v>1119</v>
      </c>
      <c r="K73" s="158">
        <v>17900</v>
      </c>
    </row>
    <row r="74" spans="1:11" outlineLevel="1" collapsed="1" x14ac:dyDescent="0.2">
      <c r="A74" s="156"/>
      <c r="B74" s="150"/>
      <c r="C74" s="151"/>
      <c r="D74" s="152"/>
      <c r="E74" s="151"/>
      <c r="F74" s="151"/>
      <c r="G74" s="151"/>
      <c r="H74" s="271" t="s">
        <v>2389</v>
      </c>
      <c r="I74" s="151"/>
      <c r="J74" s="151"/>
      <c r="K74" s="158">
        <f>SUBTOTAL(9,K73:K73)</f>
        <v>17900</v>
      </c>
    </row>
    <row r="75" spans="1:11" hidden="1" outlineLevel="2" x14ac:dyDescent="0.2">
      <c r="A75" s="156">
        <v>202003</v>
      </c>
      <c r="B75" s="150">
        <v>15200014</v>
      </c>
      <c r="C75" s="151" t="s">
        <v>772</v>
      </c>
      <c r="D75" s="152">
        <v>43921</v>
      </c>
      <c r="E75" s="151" t="s">
        <v>370</v>
      </c>
      <c r="F75" s="151" t="s">
        <v>371</v>
      </c>
      <c r="G75" s="151" t="s">
        <v>807</v>
      </c>
      <c r="H75" s="151" t="s">
        <v>400</v>
      </c>
      <c r="I75" s="151" t="s">
        <v>736</v>
      </c>
      <c r="J75" s="151" t="s">
        <v>1121</v>
      </c>
      <c r="K75" s="158">
        <v>1000000</v>
      </c>
    </row>
    <row r="76" spans="1:11" hidden="1" outlineLevel="2" x14ac:dyDescent="0.2">
      <c r="A76" s="156">
        <v>202009</v>
      </c>
      <c r="B76" s="150">
        <v>15200033</v>
      </c>
      <c r="C76" s="151" t="s">
        <v>772</v>
      </c>
      <c r="D76" s="152">
        <v>44110</v>
      </c>
      <c r="E76" s="151" t="s">
        <v>370</v>
      </c>
      <c r="F76" s="151" t="s">
        <v>371</v>
      </c>
      <c r="G76" s="151" t="s">
        <v>807</v>
      </c>
      <c r="H76" s="151" t="s">
        <v>400</v>
      </c>
      <c r="I76" s="151" t="s">
        <v>736</v>
      </c>
      <c r="J76" s="151" t="s">
        <v>1682</v>
      </c>
      <c r="K76" s="158">
        <v>150000</v>
      </c>
    </row>
    <row r="77" spans="1:11" outlineLevel="1" collapsed="1" x14ac:dyDescent="0.2">
      <c r="A77" s="156"/>
      <c r="B77" s="150"/>
      <c r="C77" s="151"/>
      <c r="D77" s="152"/>
      <c r="E77" s="151"/>
      <c r="F77" s="151"/>
      <c r="G77" s="151"/>
      <c r="H77" s="271" t="s">
        <v>2390</v>
      </c>
      <c r="I77" s="151"/>
      <c r="J77" s="151"/>
      <c r="K77" s="158">
        <f>SUBTOTAL(9,K75:K76)</f>
        <v>1150000</v>
      </c>
    </row>
    <row r="78" spans="1:11" hidden="1" outlineLevel="2" x14ac:dyDescent="0.2">
      <c r="A78" s="156">
        <v>202012</v>
      </c>
      <c r="B78" s="150">
        <v>1300000695</v>
      </c>
      <c r="C78" s="151" t="s">
        <v>944</v>
      </c>
      <c r="D78" s="152">
        <v>44196</v>
      </c>
      <c r="E78" s="151" t="s">
        <v>364</v>
      </c>
      <c r="F78" s="151" t="s">
        <v>365</v>
      </c>
      <c r="G78" s="151" t="s">
        <v>807</v>
      </c>
      <c r="H78" s="151" t="s">
        <v>428</v>
      </c>
      <c r="I78" s="151" t="s">
        <v>736</v>
      </c>
      <c r="J78" s="151" t="s">
        <v>2231</v>
      </c>
      <c r="K78" s="158">
        <v>43200</v>
      </c>
    </row>
    <row r="79" spans="1:11" hidden="1" outlineLevel="2" x14ac:dyDescent="0.2">
      <c r="A79" s="156">
        <v>202012</v>
      </c>
      <c r="B79" s="150">
        <v>1300000695</v>
      </c>
      <c r="C79" s="151" t="s">
        <v>944</v>
      </c>
      <c r="D79" s="152">
        <v>44196</v>
      </c>
      <c r="E79" s="151" t="s">
        <v>366</v>
      </c>
      <c r="F79" s="151" t="s">
        <v>367</v>
      </c>
      <c r="G79" s="151" t="s">
        <v>807</v>
      </c>
      <c r="H79" s="151" t="s">
        <v>428</v>
      </c>
      <c r="I79" s="151" t="s">
        <v>736</v>
      </c>
      <c r="J79" s="151" t="s">
        <v>2232</v>
      </c>
      <c r="K79" s="158">
        <v>2935</v>
      </c>
    </row>
    <row r="80" spans="1:11" hidden="1" outlineLevel="2" x14ac:dyDescent="0.2">
      <c r="A80" s="156">
        <v>202012</v>
      </c>
      <c r="B80" s="150">
        <v>1300000695</v>
      </c>
      <c r="C80" s="151" t="s">
        <v>944</v>
      </c>
      <c r="D80" s="152">
        <v>44196</v>
      </c>
      <c r="E80" s="151" t="s">
        <v>394</v>
      </c>
      <c r="F80" s="151" t="s">
        <v>395</v>
      </c>
      <c r="G80" s="151" t="s">
        <v>807</v>
      </c>
      <c r="H80" s="151" t="s">
        <v>428</v>
      </c>
      <c r="I80" s="151" t="s">
        <v>736</v>
      </c>
      <c r="J80" s="151" t="s">
        <v>2232</v>
      </c>
      <c r="K80" s="158">
        <v>3865</v>
      </c>
    </row>
    <row r="81" spans="1:11" outlineLevel="1" collapsed="1" x14ac:dyDescent="0.2">
      <c r="A81" s="156"/>
      <c r="B81" s="150"/>
      <c r="C81" s="151"/>
      <c r="D81" s="152"/>
      <c r="E81" s="151"/>
      <c r="F81" s="151"/>
      <c r="G81" s="151"/>
      <c r="H81" s="271" t="s">
        <v>2391</v>
      </c>
      <c r="I81" s="151"/>
      <c r="J81" s="151"/>
      <c r="K81" s="158">
        <f>SUBTOTAL(9,K78:K80)</f>
        <v>50000</v>
      </c>
    </row>
    <row r="82" spans="1:11" hidden="1" outlineLevel="2" x14ac:dyDescent="0.2">
      <c r="A82" s="156">
        <v>202001</v>
      </c>
      <c r="B82" s="150">
        <v>15200020</v>
      </c>
      <c r="C82" s="151" t="s">
        <v>772</v>
      </c>
      <c r="D82" s="152">
        <v>43859</v>
      </c>
      <c r="E82" s="151" t="s">
        <v>370</v>
      </c>
      <c r="F82" s="151" t="s">
        <v>371</v>
      </c>
      <c r="G82" s="151" t="s">
        <v>807</v>
      </c>
      <c r="H82" s="151" t="s">
        <v>430</v>
      </c>
      <c r="I82" s="151" t="s">
        <v>736</v>
      </c>
      <c r="J82" s="151" t="s">
        <v>806</v>
      </c>
      <c r="K82" s="158">
        <v>40000</v>
      </c>
    </row>
    <row r="83" spans="1:11" hidden="1" outlineLevel="2" x14ac:dyDescent="0.2">
      <c r="A83" s="156">
        <v>202011</v>
      </c>
      <c r="B83" s="150">
        <v>1300000635</v>
      </c>
      <c r="C83" s="151" t="s">
        <v>944</v>
      </c>
      <c r="D83" s="152">
        <v>44155</v>
      </c>
      <c r="E83" s="151" t="s">
        <v>364</v>
      </c>
      <c r="F83" s="151" t="s">
        <v>365</v>
      </c>
      <c r="G83" s="151" t="s">
        <v>807</v>
      </c>
      <c r="H83" s="151" t="s">
        <v>430</v>
      </c>
      <c r="I83" s="151" t="s">
        <v>736</v>
      </c>
      <c r="J83" s="151" t="s">
        <v>1956</v>
      </c>
      <c r="K83" s="158">
        <v>20000</v>
      </c>
    </row>
    <row r="84" spans="1:11" outlineLevel="1" collapsed="1" x14ac:dyDescent="0.2">
      <c r="A84" s="156"/>
      <c r="B84" s="150"/>
      <c r="C84" s="151"/>
      <c r="D84" s="152"/>
      <c r="E84" s="151"/>
      <c r="F84" s="151"/>
      <c r="G84" s="151"/>
      <c r="H84" s="271" t="s">
        <v>2392</v>
      </c>
      <c r="I84" s="151"/>
      <c r="J84" s="151"/>
      <c r="K84" s="158">
        <f>SUBTOTAL(9,K82:K83)</f>
        <v>60000</v>
      </c>
    </row>
    <row r="85" spans="1:11" hidden="1" outlineLevel="2" x14ac:dyDescent="0.2">
      <c r="A85" s="156">
        <v>202003</v>
      </c>
      <c r="B85" s="150">
        <v>120000173</v>
      </c>
      <c r="C85" s="151" t="s">
        <v>1083</v>
      </c>
      <c r="D85" s="152">
        <v>43853</v>
      </c>
      <c r="E85" s="151" t="s">
        <v>372</v>
      </c>
      <c r="F85" s="151" t="s">
        <v>373</v>
      </c>
      <c r="G85" s="151" t="s">
        <v>876</v>
      </c>
      <c r="H85" s="151" t="s">
        <v>376</v>
      </c>
      <c r="I85" s="151" t="s">
        <v>736</v>
      </c>
      <c r="J85" s="151" t="s">
        <v>1209</v>
      </c>
      <c r="K85" s="158">
        <v>200000</v>
      </c>
    </row>
    <row r="86" spans="1:11" hidden="1" outlineLevel="2" x14ac:dyDescent="0.2">
      <c r="A86" s="156">
        <v>202004</v>
      </c>
      <c r="B86" s="150">
        <v>120000178</v>
      </c>
      <c r="C86" s="151" t="s">
        <v>1083</v>
      </c>
      <c r="D86" s="152">
        <v>43924</v>
      </c>
      <c r="E86" s="151" t="s">
        <v>372</v>
      </c>
      <c r="F86" s="151" t="s">
        <v>373</v>
      </c>
      <c r="G86" s="151" t="s">
        <v>876</v>
      </c>
      <c r="H86" s="151" t="s">
        <v>376</v>
      </c>
      <c r="I86" s="151" t="s">
        <v>736</v>
      </c>
      <c r="J86" s="151" t="s">
        <v>1298</v>
      </c>
      <c r="K86" s="158">
        <v>100000</v>
      </c>
    </row>
    <row r="87" spans="1:11" hidden="1" outlineLevel="2" x14ac:dyDescent="0.2">
      <c r="A87" s="156">
        <v>202005</v>
      </c>
      <c r="B87" s="150">
        <v>120000180</v>
      </c>
      <c r="C87" s="151" t="s">
        <v>1083</v>
      </c>
      <c r="D87" s="152">
        <v>43964</v>
      </c>
      <c r="E87" s="151" t="s">
        <v>372</v>
      </c>
      <c r="F87" s="151" t="s">
        <v>373</v>
      </c>
      <c r="G87" s="151" t="s">
        <v>876</v>
      </c>
      <c r="H87" s="151" t="s">
        <v>376</v>
      </c>
      <c r="I87" s="151" t="s">
        <v>736</v>
      </c>
      <c r="J87" s="151" t="s">
        <v>1386</v>
      </c>
      <c r="K87" s="158">
        <v>150000</v>
      </c>
    </row>
    <row r="88" spans="1:11" hidden="1" outlineLevel="2" x14ac:dyDescent="0.2">
      <c r="A88" s="156">
        <v>202005</v>
      </c>
      <c r="B88" s="150">
        <v>120000181</v>
      </c>
      <c r="C88" s="151" t="s">
        <v>1083</v>
      </c>
      <c r="D88" s="152">
        <v>43914</v>
      </c>
      <c r="E88" s="151" t="s">
        <v>372</v>
      </c>
      <c r="F88" s="151" t="s">
        <v>373</v>
      </c>
      <c r="G88" s="151" t="s">
        <v>876</v>
      </c>
      <c r="H88" s="151" t="s">
        <v>376</v>
      </c>
      <c r="I88" s="151" t="s">
        <v>736</v>
      </c>
      <c r="J88" s="151" t="s">
        <v>1387</v>
      </c>
      <c r="K88" s="158">
        <v>52000</v>
      </c>
    </row>
    <row r="89" spans="1:11" hidden="1" outlineLevel="2" x14ac:dyDescent="0.2">
      <c r="A89" s="156">
        <v>202008</v>
      </c>
      <c r="B89" s="150">
        <v>120000193</v>
      </c>
      <c r="C89" s="151" t="s">
        <v>1083</v>
      </c>
      <c r="D89" s="152">
        <v>44004</v>
      </c>
      <c r="E89" s="151" t="s">
        <v>372</v>
      </c>
      <c r="F89" s="151" t="s">
        <v>373</v>
      </c>
      <c r="G89" s="151" t="s">
        <v>876</v>
      </c>
      <c r="H89" s="151" t="s">
        <v>376</v>
      </c>
      <c r="I89" s="151" t="s">
        <v>736</v>
      </c>
      <c r="J89" s="151" t="s">
        <v>1640</v>
      </c>
      <c r="K89" s="158">
        <v>100000</v>
      </c>
    </row>
    <row r="90" spans="1:11" hidden="1" outlineLevel="2" x14ac:dyDescent="0.2">
      <c r="A90" s="156">
        <v>202008</v>
      </c>
      <c r="B90" s="150">
        <v>120000194</v>
      </c>
      <c r="C90" s="151" t="s">
        <v>1083</v>
      </c>
      <c r="D90" s="152">
        <v>44054</v>
      </c>
      <c r="E90" s="151" t="s">
        <v>372</v>
      </c>
      <c r="F90" s="151" t="s">
        <v>373</v>
      </c>
      <c r="G90" s="151" t="s">
        <v>876</v>
      </c>
      <c r="H90" s="151" t="s">
        <v>376</v>
      </c>
      <c r="I90" s="151" t="s">
        <v>736</v>
      </c>
      <c r="J90" s="151" t="s">
        <v>1641</v>
      </c>
      <c r="K90" s="158">
        <v>70000</v>
      </c>
    </row>
    <row r="91" spans="1:11" hidden="1" outlineLevel="2" x14ac:dyDescent="0.2">
      <c r="A91" s="156">
        <v>202008</v>
      </c>
      <c r="B91" s="150">
        <v>120000195</v>
      </c>
      <c r="C91" s="151" t="s">
        <v>1083</v>
      </c>
      <c r="D91" s="152">
        <v>44083</v>
      </c>
      <c r="E91" s="151" t="s">
        <v>372</v>
      </c>
      <c r="F91" s="151" t="s">
        <v>373</v>
      </c>
      <c r="G91" s="151" t="s">
        <v>876</v>
      </c>
      <c r="H91" s="151" t="s">
        <v>376</v>
      </c>
      <c r="I91" s="151" t="s">
        <v>736</v>
      </c>
      <c r="J91" s="151" t="s">
        <v>1642</v>
      </c>
      <c r="K91" s="158">
        <v>70000</v>
      </c>
    </row>
    <row r="92" spans="1:11" hidden="1" outlineLevel="2" x14ac:dyDescent="0.2">
      <c r="A92" s="156">
        <v>202011</v>
      </c>
      <c r="B92" s="150">
        <v>15200040</v>
      </c>
      <c r="C92" s="151" t="s">
        <v>772</v>
      </c>
      <c r="D92" s="152">
        <v>44158</v>
      </c>
      <c r="E92" s="151" t="s">
        <v>372</v>
      </c>
      <c r="F92" s="151" t="s">
        <v>373</v>
      </c>
      <c r="G92" s="151" t="s">
        <v>876</v>
      </c>
      <c r="H92" s="151" t="s">
        <v>376</v>
      </c>
      <c r="I92" s="151" t="s">
        <v>736</v>
      </c>
      <c r="J92" s="151" t="s">
        <v>1900</v>
      </c>
      <c r="K92" s="158">
        <v>150000</v>
      </c>
    </row>
    <row r="93" spans="1:11" hidden="1" outlineLevel="2" x14ac:dyDescent="0.2">
      <c r="A93" s="156">
        <v>202012</v>
      </c>
      <c r="B93" s="150">
        <v>15200043</v>
      </c>
      <c r="C93" s="151" t="s">
        <v>772</v>
      </c>
      <c r="D93" s="152">
        <v>44188</v>
      </c>
      <c r="E93" s="151" t="s">
        <v>370</v>
      </c>
      <c r="F93" s="151" t="s">
        <v>371</v>
      </c>
      <c r="G93" s="151" t="s">
        <v>876</v>
      </c>
      <c r="H93" s="151" t="s">
        <v>376</v>
      </c>
      <c r="I93" s="151" t="s">
        <v>736</v>
      </c>
      <c r="J93" s="151" t="s">
        <v>2004</v>
      </c>
      <c r="K93" s="158">
        <v>52000</v>
      </c>
    </row>
    <row r="94" spans="1:11" hidden="1" outlineLevel="2" x14ac:dyDescent="0.2">
      <c r="A94" s="156">
        <v>202012</v>
      </c>
      <c r="B94" s="150">
        <v>15200049</v>
      </c>
      <c r="C94" s="151" t="s">
        <v>772</v>
      </c>
      <c r="D94" s="152">
        <v>44166</v>
      </c>
      <c r="E94" s="151" t="s">
        <v>372</v>
      </c>
      <c r="F94" s="151" t="s">
        <v>373</v>
      </c>
      <c r="G94" s="151" t="s">
        <v>876</v>
      </c>
      <c r="H94" s="151" t="s">
        <v>376</v>
      </c>
      <c r="I94" s="151" t="s">
        <v>736</v>
      </c>
      <c r="J94" s="151" t="s">
        <v>2013</v>
      </c>
      <c r="K94" s="158">
        <v>137000</v>
      </c>
    </row>
    <row r="95" spans="1:11" hidden="1" outlineLevel="2" x14ac:dyDescent="0.2">
      <c r="A95" s="156">
        <v>202012</v>
      </c>
      <c r="B95" s="150">
        <v>15200050</v>
      </c>
      <c r="C95" s="151" t="s">
        <v>772</v>
      </c>
      <c r="D95" s="152">
        <v>44196</v>
      </c>
      <c r="E95" s="151" t="s">
        <v>372</v>
      </c>
      <c r="F95" s="151" t="s">
        <v>373</v>
      </c>
      <c r="G95" s="151" t="s">
        <v>876</v>
      </c>
      <c r="H95" s="151" t="s">
        <v>376</v>
      </c>
      <c r="I95" s="151" t="s">
        <v>736</v>
      </c>
      <c r="J95" s="151" t="s">
        <v>2014</v>
      </c>
      <c r="K95" s="158">
        <v>180000</v>
      </c>
    </row>
    <row r="96" spans="1:11" hidden="1" outlineLevel="2" x14ac:dyDescent="0.2">
      <c r="A96" s="156">
        <v>202012</v>
      </c>
      <c r="B96" s="150">
        <v>15200051</v>
      </c>
      <c r="C96" s="151" t="s">
        <v>772</v>
      </c>
      <c r="D96" s="152">
        <v>44196</v>
      </c>
      <c r="E96" s="151" t="s">
        <v>372</v>
      </c>
      <c r="F96" s="151" t="s">
        <v>373</v>
      </c>
      <c r="G96" s="151" t="s">
        <v>876</v>
      </c>
      <c r="H96" s="151" t="s">
        <v>376</v>
      </c>
      <c r="I96" s="151" t="s">
        <v>736</v>
      </c>
      <c r="J96" s="151" t="s">
        <v>2015</v>
      </c>
      <c r="K96" s="158">
        <v>50000</v>
      </c>
    </row>
    <row r="97" spans="1:11" hidden="1" outlineLevel="2" x14ac:dyDescent="0.2">
      <c r="A97" s="156">
        <v>202012</v>
      </c>
      <c r="B97" s="150">
        <v>40200051</v>
      </c>
      <c r="C97" s="151" t="s">
        <v>874</v>
      </c>
      <c r="D97" s="152">
        <v>44195</v>
      </c>
      <c r="E97" s="151" t="s">
        <v>372</v>
      </c>
      <c r="F97" s="151" t="s">
        <v>373</v>
      </c>
      <c r="G97" s="151" t="s">
        <v>876</v>
      </c>
      <c r="H97" s="151" t="s">
        <v>376</v>
      </c>
      <c r="I97" s="151" t="s">
        <v>736</v>
      </c>
      <c r="J97" s="151" t="s">
        <v>2155</v>
      </c>
      <c r="K97" s="158">
        <v>20000</v>
      </c>
    </row>
    <row r="98" spans="1:11" hidden="1" outlineLevel="2" x14ac:dyDescent="0.2">
      <c r="A98" s="156">
        <v>202012</v>
      </c>
      <c r="B98" s="150">
        <v>40200051</v>
      </c>
      <c r="C98" s="151" t="s">
        <v>874</v>
      </c>
      <c r="D98" s="152">
        <v>44195</v>
      </c>
      <c r="E98" s="151" t="s">
        <v>374</v>
      </c>
      <c r="F98" s="151" t="s">
        <v>375</v>
      </c>
      <c r="G98" s="151" t="s">
        <v>876</v>
      </c>
      <c r="H98" s="151" t="s">
        <v>376</v>
      </c>
      <c r="I98" s="151" t="s">
        <v>736</v>
      </c>
      <c r="J98" s="151" t="s">
        <v>2155</v>
      </c>
      <c r="K98" s="158">
        <v>77615</v>
      </c>
    </row>
    <row r="99" spans="1:11" hidden="1" outlineLevel="2" x14ac:dyDescent="0.2">
      <c r="A99" s="156">
        <v>202012</v>
      </c>
      <c r="B99" s="150">
        <v>1300000668</v>
      </c>
      <c r="C99" s="151" t="s">
        <v>944</v>
      </c>
      <c r="D99" s="152">
        <v>44183</v>
      </c>
      <c r="E99" s="151" t="s">
        <v>372</v>
      </c>
      <c r="F99" s="151" t="s">
        <v>373</v>
      </c>
      <c r="G99" s="151" t="s">
        <v>876</v>
      </c>
      <c r="H99" s="151" t="s">
        <v>376</v>
      </c>
      <c r="I99" s="151" t="s">
        <v>736</v>
      </c>
      <c r="J99" s="151" t="s">
        <v>2215</v>
      </c>
      <c r="K99" s="158">
        <v>300000</v>
      </c>
    </row>
    <row r="100" spans="1:11" outlineLevel="1" collapsed="1" x14ac:dyDescent="0.2">
      <c r="A100" s="156"/>
      <c r="B100" s="150"/>
      <c r="C100" s="151"/>
      <c r="D100" s="152"/>
      <c r="E100" s="151"/>
      <c r="F100" s="151"/>
      <c r="G100" s="151"/>
      <c r="H100" s="271" t="s">
        <v>2393</v>
      </c>
      <c r="I100" s="151"/>
      <c r="J100" s="151"/>
      <c r="K100" s="158">
        <f>SUBTOTAL(9,K85:K99)</f>
        <v>1708615</v>
      </c>
    </row>
    <row r="101" spans="1:11" hidden="1" outlineLevel="2" x14ac:dyDescent="0.2">
      <c r="A101" s="156">
        <v>202007</v>
      </c>
      <c r="B101" s="150">
        <v>15200030</v>
      </c>
      <c r="C101" s="151" t="s">
        <v>772</v>
      </c>
      <c r="D101" s="152">
        <v>44043</v>
      </c>
      <c r="E101" s="151" t="s">
        <v>370</v>
      </c>
      <c r="F101" s="151" t="s">
        <v>371</v>
      </c>
      <c r="G101" s="151" t="s">
        <v>807</v>
      </c>
      <c r="H101" s="151" t="s">
        <v>402</v>
      </c>
      <c r="I101" s="151" t="s">
        <v>736</v>
      </c>
      <c r="J101" s="151" t="s">
        <v>1513</v>
      </c>
      <c r="K101" s="158">
        <v>75000</v>
      </c>
    </row>
    <row r="102" spans="1:11" hidden="1" outlineLevel="2" x14ac:dyDescent="0.2">
      <c r="A102" s="156">
        <v>202007</v>
      </c>
      <c r="B102" s="150">
        <v>15200031</v>
      </c>
      <c r="C102" s="151" t="s">
        <v>772</v>
      </c>
      <c r="D102" s="152">
        <v>44043</v>
      </c>
      <c r="E102" s="151" t="s">
        <v>370</v>
      </c>
      <c r="F102" s="151" t="s">
        <v>371</v>
      </c>
      <c r="G102" s="151" t="s">
        <v>807</v>
      </c>
      <c r="H102" s="151" t="s">
        <v>402</v>
      </c>
      <c r="I102" s="151" t="s">
        <v>736</v>
      </c>
      <c r="J102" s="151" t="s">
        <v>1514</v>
      </c>
      <c r="K102" s="158">
        <v>140000</v>
      </c>
    </row>
    <row r="103" spans="1:11" hidden="1" outlineLevel="2" x14ac:dyDescent="0.2">
      <c r="A103" s="156">
        <v>202008</v>
      </c>
      <c r="B103" s="150">
        <v>1300000601</v>
      </c>
      <c r="C103" s="151" t="s">
        <v>944</v>
      </c>
      <c r="D103" s="152">
        <v>44089</v>
      </c>
      <c r="E103" s="151" t="s">
        <v>366</v>
      </c>
      <c r="F103" s="151" t="s">
        <v>367</v>
      </c>
      <c r="G103" s="151" t="s">
        <v>807</v>
      </c>
      <c r="H103" s="151" t="s">
        <v>402</v>
      </c>
      <c r="I103" s="151" t="s">
        <v>736</v>
      </c>
      <c r="J103" s="151" t="s">
        <v>1674</v>
      </c>
      <c r="K103" s="158">
        <v>10000</v>
      </c>
    </row>
    <row r="104" spans="1:11" hidden="1" outlineLevel="2" x14ac:dyDescent="0.2">
      <c r="A104" s="156">
        <v>202009</v>
      </c>
      <c r="B104" s="150">
        <v>120000196</v>
      </c>
      <c r="C104" s="151" t="s">
        <v>1083</v>
      </c>
      <c r="D104" s="152">
        <v>44096</v>
      </c>
      <c r="E104" s="151" t="s">
        <v>364</v>
      </c>
      <c r="F104" s="151" t="s">
        <v>365</v>
      </c>
      <c r="G104" s="151" t="s">
        <v>807</v>
      </c>
      <c r="H104" s="151" t="s">
        <v>402</v>
      </c>
      <c r="I104" s="151" t="s">
        <v>736</v>
      </c>
      <c r="J104" s="151" t="s">
        <v>1747</v>
      </c>
      <c r="K104" s="158">
        <v>50000</v>
      </c>
    </row>
    <row r="105" spans="1:11" hidden="1" outlineLevel="2" x14ac:dyDescent="0.2">
      <c r="A105" s="156">
        <v>202009</v>
      </c>
      <c r="B105" s="150">
        <v>1300000604</v>
      </c>
      <c r="C105" s="151" t="s">
        <v>944</v>
      </c>
      <c r="D105" s="152">
        <v>44091</v>
      </c>
      <c r="E105" s="151" t="s">
        <v>366</v>
      </c>
      <c r="F105" s="151" t="s">
        <v>367</v>
      </c>
      <c r="G105" s="151" t="s">
        <v>807</v>
      </c>
      <c r="H105" s="151" t="s">
        <v>402</v>
      </c>
      <c r="I105" s="151" t="s">
        <v>736</v>
      </c>
      <c r="J105" s="151" t="s">
        <v>1758</v>
      </c>
      <c r="K105" s="158">
        <v>37385.97</v>
      </c>
    </row>
    <row r="106" spans="1:11" hidden="1" outlineLevel="2" x14ac:dyDescent="0.2">
      <c r="A106" s="156">
        <v>202012</v>
      </c>
      <c r="B106" s="150">
        <v>1300000690</v>
      </c>
      <c r="C106" s="151" t="s">
        <v>944</v>
      </c>
      <c r="D106" s="152">
        <v>44196</v>
      </c>
      <c r="E106" s="151" t="s">
        <v>366</v>
      </c>
      <c r="F106" s="151" t="s">
        <v>367</v>
      </c>
      <c r="G106" s="151" t="s">
        <v>807</v>
      </c>
      <c r="H106" s="151" t="s">
        <v>402</v>
      </c>
      <c r="I106" s="151" t="s">
        <v>736</v>
      </c>
      <c r="J106" s="151" t="s">
        <v>2230</v>
      </c>
      <c r="K106" s="158">
        <v>5876.64</v>
      </c>
    </row>
    <row r="107" spans="1:11" hidden="1" outlineLevel="2" x14ac:dyDescent="0.2">
      <c r="A107" s="156">
        <v>202012</v>
      </c>
      <c r="B107" s="150">
        <v>1300000690</v>
      </c>
      <c r="C107" s="151" t="s">
        <v>944</v>
      </c>
      <c r="D107" s="152">
        <v>44196</v>
      </c>
      <c r="E107" s="151" t="s">
        <v>372</v>
      </c>
      <c r="F107" s="151" t="s">
        <v>373</v>
      </c>
      <c r="G107" s="151" t="s">
        <v>807</v>
      </c>
      <c r="H107" s="151" t="s">
        <v>402</v>
      </c>
      <c r="I107" s="151" t="s">
        <v>736</v>
      </c>
      <c r="J107" s="151" t="s">
        <v>2230</v>
      </c>
      <c r="K107" s="158">
        <v>9000</v>
      </c>
    </row>
    <row r="108" spans="1:11" outlineLevel="1" collapsed="1" x14ac:dyDescent="0.2">
      <c r="A108" s="150"/>
      <c r="B108" s="150"/>
      <c r="C108" s="151"/>
      <c r="D108" s="152"/>
      <c r="E108" s="151"/>
      <c r="F108" s="151"/>
      <c r="G108" s="151"/>
      <c r="H108" s="271" t="s">
        <v>2394</v>
      </c>
      <c r="I108" s="151"/>
      <c r="J108" s="151"/>
      <c r="K108" s="272">
        <f>SUBTOTAL(9,K101:K107)</f>
        <v>327262.61</v>
      </c>
    </row>
    <row r="109" spans="1:11" x14ac:dyDescent="0.2">
      <c r="A109" s="150"/>
      <c r="B109" s="150"/>
      <c r="C109" s="151"/>
      <c r="D109" s="152"/>
      <c r="E109" s="151"/>
      <c r="F109" s="151"/>
      <c r="G109" s="151"/>
      <c r="H109" s="271" t="s">
        <v>2395</v>
      </c>
      <c r="I109" s="151"/>
      <c r="J109" s="151"/>
      <c r="K109" s="272">
        <f>SUBTOTAL(9,K4:K107)</f>
        <v>5426960.0399999991</v>
      </c>
    </row>
  </sheetData>
  <sortState xmlns:xlrd2="http://schemas.microsoft.com/office/spreadsheetml/2017/richdata2" ref="A4:K107">
    <sortCondition ref="H4:H107"/>
  </sortState>
  <pageMargins left="0.7" right="0.7" top="0.75" bottom="0.75" header="0.3" footer="0.3"/>
  <pageSetup paperSize="9" orientation="portrait" verticalDpi="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filterMode="1">
    <tabColor rgb="FF00B0F0"/>
  </sheetPr>
  <dimension ref="A1:M2844"/>
  <sheetViews>
    <sheetView workbookViewId="0">
      <pane xSplit="1" ySplit="3" topLeftCell="B91" activePane="bottomRight" state="frozen"/>
      <selection pane="topRight" activeCell="B1" sqref="B1"/>
      <selection pane="bottomLeft" activeCell="A7" sqref="A7"/>
      <selection pane="bottomRight" activeCell="L2313" sqref="L2313"/>
    </sheetView>
  </sheetViews>
  <sheetFormatPr baseColWidth="10" defaultColWidth="11.42578125" defaultRowHeight="12.75" outlineLevelRow="2" x14ac:dyDescent="0.2"/>
  <cols>
    <col min="1" max="1" width="13.28515625" customWidth="1"/>
    <col min="2" max="2" width="14" bestFit="1" customWidth="1"/>
    <col min="3" max="3" width="5.7109375" customWidth="1"/>
    <col min="4" max="4" width="15.5703125" bestFit="1" customWidth="1"/>
    <col min="5" max="5" width="11.28515625" bestFit="1" customWidth="1"/>
    <col min="6" max="6" width="20.42578125" customWidth="1"/>
    <col min="7" max="8" width="8.85546875" customWidth="1"/>
    <col min="9" max="9" width="12.7109375" customWidth="1"/>
    <col min="10" max="10" width="23" customWidth="1"/>
    <col min="11" max="11" width="3.42578125" customWidth="1"/>
    <col min="12" max="12" width="35.28515625" customWidth="1"/>
    <col min="13" max="13" width="29" customWidth="1"/>
  </cols>
  <sheetData>
    <row r="1" spans="1:13" x14ac:dyDescent="0.2">
      <c r="D1" s="95"/>
    </row>
    <row r="2" spans="1:13" ht="20.25" customHeight="1" thickBot="1" x14ac:dyDescent="0.25">
      <c r="J2" s="168"/>
      <c r="K2" s="168"/>
      <c r="L2" s="169" t="s">
        <v>202</v>
      </c>
      <c r="M2" s="170">
        <f>SUBTOTAL(9,M4:M2844)</f>
        <v>129000</v>
      </c>
    </row>
    <row r="3" spans="1:13" ht="13.5" thickTop="1" x14ac:dyDescent="0.2">
      <c r="A3" s="160" t="s">
        <v>192</v>
      </c>
      <c r="B3" s="161" t="s">
        <v>193</v>
      </c>
      <c r="C3" s="161" t="s">
        <v>194</v>
      </c>
      <c r="D3" s="161" t="s">
        <v>195</v>
      </c>
      <c r="E3" s="161" t="s">
        <v>152</v>
      </c>
      <c r="F3" s="161" t="s">
        <v>196</v>
      </c>
      <c r="G3" s="161" t="s">
        <v>197</v>
      </c>
      <c r="H3" s="161" t="s">
        <v>198</v>
      </c>
      <c r="I3" s="161" t="s">
        <v>255</v>
      </c>
      <c r="J3" s="161" t="s">
        <v>256</v>
      </c>
      <c r="K3" s="161" t="s">
        <v>199</v>
      </c>
      <c r="L3" s="161" t="s">
        <v>200</v>
      </c>
      <c r="M3" s="162" t="s">
        <v>201</v>
      </c>
    </row>
    <row r="4" spans="1:13" hidden="1" outlineLevel="2" x14ac:dyDescent="0.2">
      <c r="A4" s="156">
        <v>202001</v>
      </c>
      <c r="B4" s="150">
        <v>3100005</v>
      </c>
      <c r="C4" s="151" t="s">
        <v>732</v>
      </c>
      <c r="D4" s="152">
        <v>43837</v>
      </c>
      <c r="E4" s="151" t="s">
        <v>733</v>
      </c>
      <c r="F4" s="151" t="s">
        <v>13</v>
      </c>
      <c r="G4" s="151" t="s">
        <v>62</v>
      </c>
      <c r="H4" s="151" t="s">
        <v>62</v>
      </c>
      <c r="I4" s="151" t="s">
        <v>734</v>
      </c>
      <c r="J4" s="151" t="s">
        <v>735</v>
      </c>
      <c r="K4" s="151" t="s">
        <v>736</v>
      </c>
      <c r="L4" s="151" t="s">
        <v>737</v>
      </c>
      <c r="M4" s="158">
        <v>-215452.9</v>
      </c>
    </row>
    <row r="5" spans="1:13" hidden="1" outlineLevel="2" x14ac:dyDescent="0.2">
      <c r="A5" s="156">
        <v>202001</v>
      </c>
      <c r="B5" s="150">
        <v>3100005</v>
      </c>
      <c r="C5" s="151" t="s">
        <v>732</v>
      </c>
      <c r="D5" s="152">
        <v>43837</v>
      </c>
      <c r="E5" s="151" t="s">
        <v>733</v>
      </c>
      <c r="F5" s="151" t="s">
        <v>13</v>
      </c>
      <c r="G5" s="151" t="s">
        <v>62</v>
      </c>
      <c r="H5" s="151" t="s">
        <v>62</v>
      </c>
      <c r="I5" s="151" t="s">
        <v>738</v>
      </c>
      <c r="J5" s="151" t="s">
        <v>739</v>
      </c>
      <c r="K5" s="151" t="s">
        <v>736</v>
      </c>
      <c r="L5" s="151" t="s">
        <v>740</v>
      </c>
      <c r="M5" s="158">
        <v>-64469.27</v>
      </c>
    </row>
    <row r="6" spans="1:13" hidden="1" outlineLevel="2" x14ac:dyDescent="0.2">
      <c r="A6" s="156">
        <v>202001</v>
      </c>
      <c r="B6" s="150">
        <v>3100005</v>
      </c>
      <c r="C6" s="151" t="s">
        <v>732</v>
      </c>
      <c r="D6" s="152">
        <v>43837</v>
      </c>
      <c r="E6" s="151" t="s">
        <v>741</v>
      </c>
      <c r="F6" s="151" t="s">
        <v>586</v>
      </c>
      <c r="G6" s="151" t="s">
        <v>62</v>
      </c>
      <c r="H6" s="151" t="s">
        <v>62</v>
      </c>
      <c r="I6" s="151" t="s">
        <v>62</v>
      </c>
      <c r="J6" s="151" t="s">
        <v>62</v>
      </c>
      <c r="K6" s="151" t="s">
        <v>736</v>
      </c>
      <c r="L6" s="151" t="s">
        <v>742</v>
      </c>
      <c r="M6" s="158">
        <v>279922.17</v>
      </c>
    </row>
    <row r="7" spans="1:13" hidden="1" outlineLevel="2" x14ac:dyDescent="0.2">
      <c r="A7" s="156">
        <v>202001</v>
      </c>
      <c r="B7" s="150">
        <v>3100006</v>
      </c>
      <c r="C7" s="151" t="s">
        <v>732</v>
      </c>
      <c r="D7" s="152">
        <v>43836</v>
      </c>
      <c r="E7" s="151" t="s">
        <v>733</v>
      </c>
      <c r="F7" s="151" t="s">
        <v>13</v>
      </c>
      <c r="G7" s="151" t="s">
        <v>62</v>
      </c>
      <c r="H7" s="151" t="s">
        <v>62</v>
      </c>
      <c r="I7" s="151" t="s">
        <v>738</v>
      </c>
      <c r="J7" s="151" t="s">
        <v>739</v>
      </c>
      <c r="K7" s="151" t="s">
        <v>736</v>
      </c>
      <c r="L7" s="151" t="s">
        <v>743</v>
      </c>
      <c r="M7" s="158">
        <v>-5950</v>
      </c>
    </row>
    <row r="8" spans="1:13" hidden="1" outlineLevel="2" x14ac:dyDescent="0.2">
      <c r="A8" s="156">
        <v>202001</v>
      </c>
      <c r="B8" s="150">
        <v>3100006</v>
      </c>
      <c r="C8" s="151" t="s">
        <v>732</v>
      </c>
      <c r="D8" s="152">
        <v>43836</v>
      </c>
      <c r="E8" s="151" t="s">
        <v>733</v>
      </c>
      <c r="F8" s="151" t="s">
        <v>13</v>
      </c>
      <c r="G8" s="151" t="s">
        <v>62</v>
      </c>
      <c r="H8" s="151" t="s">
        <v>62</v>
      </c>
      <c r="I8" s="151" t="s">
        <v>734</v>
      </c>
      <c r="J8" s="151" t="s">
        <v>735</v>
      </c>
      <c r="K8" s="151" t="s">
        <v>736</v>
      </c>
      <c r="L8" s="151" t="s">
        <v>744</v>
      </c>
      <c r="M8" s="158">
        <v>-3668</v>
      </c>
    </row>
    <row r="9" spans="1:13" hidden="1" outlineLevel="2" x14ac:dyDescent="0.2">
      <c r="A9" s="156">
        <v>202001</v>
      </c>
      <c r="B9" s="150">
        <v>3100006</v>
      </c>
      <c r="C9" s="151" t="s">
        <v>732</v>
      </c>
      <c r="D9" s="152">
        <v>43836</v>
      </c>
      <c r="E9" s="151" t="s">
        <v>733</v>
      </c>
      <c r="F9" s="151" t="s">
        <v>13</v>
      </c>
      <c r="G9" s="151" t="s">
        <v>62</v>
      </c>
      <c r="H9" s="151" t="s">
        <v>62</v>
      </c>
      <c r="I9" s="151" t="s">
        <v>734</v>
      </c>
      <c r="J9" s="151" t="s">
        <v>735</v>
      </c>
      <c r="K9" s="151" t="s">
        <v>736</v>
      </c>
      <c r="L9" s="151" t="s">
        <v>745</v>
      </c>
      <c r="M9" s="158">
        <v>-2800</v>
      </c>
    </row>
    <row r="10" spans="1:13" hidden="1" outlineLevel="2" x14ac:dyDescent="0.2">
      <c r="A10" s="156">
        <v>202001</v>
      </c>
      <c r="B10" s="150">
        <v>3100006</v>
      </c>
      <c r="C10" s="151" t="s">
        <v>732</v>
      </c>
      <c r="D10" s="152">
        <v>43836</v>
      </c>
      <c r="E10" s="151" t="s">
        <v>733</v>
      </c>
      <c r="F10" s="151" t="s">
        <v>13</v>
      </c>
      <c r="G10" s="151" t="s">
        <v>62</v>
      </c>
      <c r="H10" s="151" t="s">
        <v>62</v>
      </c>
      <c r="I10" s="151" t="s">
        <v>746</v>
      </c>
      <c r="J10" s="151" t="s">
        <v>747</v>
      </c>
      <c r="K10" s="151" t="s">
        <v>736</v>
      </c>
      <c r="L10" s="151" t="s">
        <v>748</v>
      </c>
      <c r="M10" s="158">
        <v>-700</v>
      </c>
    </row>
    <row r="11" spans="1:13" hidden="1" outlineLevel="2" x14ac:dyDescent="0.2">
      <c r="A11" s="156">
        <v>202001</v>
      </c>
      <c r="B11" s="150">
        <v>3100006</v>
      </c>
      <c r="C11" s="151" t="s">
        <v>732</v>
      </c>
      <c r="D11" s="152">
        <v>43836</v>
      </c>
      <c r="E11" s="151" t="s">
        <v>741</v>
      </c>
      <c r="F11" s="151" t="s">
        <v>586</v>
      </c>
      <c r="G11" s="151" t="s">
        <v>62</v>
      </c>
      <c r="H11" s="151" t="s">
        <v>62</v>
      </c>
      <c r="I11" s="151" t="s">
        <v>62</v>
      </c>
      <c r="J11" s="151" t="s">
        <v>62</v>
      </c>
      <c r="K11" s="151" t="s">
        <v>736</v>
      </c>
      <c r="L11" s="151" t="s">
        <v>749</v>
      </c>
      <c r="M11" s="158">
        <v>13118</v>
      </c>
    </row>
    <row r="12" spans="1:13" hidden="1" outlineLevel="2" x14ac:dyDescent="0.2">
      <c r="A12" s="156">
        <v>202001</v>
      </c>
      <c r="B12" s="150">
        <v>3100007</v>
      </c>
      <c r="C12" s="151" t="s">
        <v>732</v>
      </c>
      <c r="D12" s="152">
        <v>43846</v>
      </c>
      <c r="E12" s="151" t="s">
        <v>733</v>
      </c>
      <c r="F12" s="151" t="s">
        <v>13</v>
      </c>
      <c r="G12" s="151" t="s">
        <v>62</v>
      </c>
      <c r="H12" s="151" t="s">
        <v>62</v>
      </c>
      <c r="I12" s="151" t="s">
        <v>734</v>
      </c>
      <c r="J12" s="151" t="s">
        <v>735</v>
      </c>
      <c r="K12" s="151" t="s">
        <v>736</v>
      </c>
      <c r="L12" s="151" t="s">
        <v>750</v>
      </c>
      <c r="M12" s="158">
        <v>-8400</v>
      </c>
    </row>
    <row r="13" spans="1:13" hidden="1" outlineLevel="2" x14ac:dyDescent="0.2">
      <c r="A13" s="156">
        <v>202001</v>
      </c>
      <c r="B13" s="150">
        <v>3100007</v>
      </c>
      <c r="C13" s="151" t="s">
        <v>732</v>
      </c>
      <c r="D13" s="152">
        <v>43846</v>
      </c>
      <c r="E13" s="151" t="s">
        <v>733</v>
      </c>
      <c r="F13" s="151" t="s">
        <v>13</v>
      </c>
      <c r="G13" s="151" t="s">
        <v>62</v>
      </c>
      <c r="H13" s="151" t="s">
        <v>62</v>
      </c>
      <c r="I13" s="151" t="s">
        <v>734</v>
      </c>
      <c r="J13" s="151" t="s">
        <v>735</v>
      </c>
      <c r="K13" s="151" t="s">
        <v>736</v>
      </c>
      <c r="L13" s="151" t="s">
        <v>751</v>
      </c>
      <c r="M13" s="158">
        <v>-1483.47</v>
      </c>
    </row>
    <row r="14" spans="1:13" hidden="1" outlineLevel="2" x14ac:dyDescent="0.2">
      <c r="A14" s="156">
        <v>202001</v>
      </c>
      <c r="B14" s="150">
        <v>3100007</v>
      </c>
      <c r="C14" s="151" t="s">
        <v>732</v>
      </c>
      <c r="D14" s="152">
        <v>43846</v>
      </c>
      <c r="E14" s="151" t="s">
        <v>741</v>
      </c>
      <c r="F14" s="151" t="s">
        <v>586</v>
      </c>
      <c r="G14" s="151" t="s">
        <v>62</v>
      </c>
      <c r="H14" s="151" t="s">
        <v>62</v>
      </c>
      <c r="I14" s="151" t="s">
        <v>62</v>
      </c>
      <c r="J14" s="151" t="s">
        <v>62</v>
      </c>
      <c r="K14" s="151" t="s">
        <v>736</v>
      </c>
      <c r="L14" s="151" t="s">
        <v>752</v>
      </c>
      <c r="M14" s="158">
        <v>9883.4699999999993</v>
      </c>
    </row>
    <row r="15" spans="1:13" hidden="1" outlineLevel="2" x14ac:dyDescent="0.2">
      <c r="A15" s="156">
        <v>202001</v>
      </c>
      <c r="B15" s="150">
        <v>3100008</v>
      </c>
      <c r="C15" s="151" t="s">
        <v>732</v>
      </c>
      <c r="D15" s="152">
        <v>43850</v>
      </c>
      <c r="E15" s="151" t="s">
        <v>741</v>
      </c>
      <c r="F15" s="151" t="s">
        <v>586</v>
      </c>
      <c r="G15" s="151" t="s">
        <v>62</v>
      </c>
      <c r="H15" s="151" t="s">
        <v>62</v>
      </c>
      <c r="I15" s="151" t="s">
        <v>62</v>
      </c>
      <c r="J15" s="151" t="s">
        <v>62</v>
      </c>
      <c r="K15" s="151" t="s">
        <v>736</v>
      </c>
      <c r="L15" s="151" t="s">
        <v>753</v>
      </c>
      <c r="M15" s="158">
        <v>208387.41</v>
      </c>
    </row>
    <row r="16" spans="1:13" hidden="1" outlineLevel="2" x14ac:dyDescent="0.2">
      <c r="A16" s="156">
        <v>202001</v>
      </c>
      <c r="B16" s="150">
        <v>3100008</v>
      </c>
      <c r="C16" s="151" t="s">
        <v>732</v>
      </c>
      <c r="D16" s="152">
        <v>43850</v>
      </c>
      <c r="E16" s="151" t="s">
        <v>733</v>
      </c>
      <c r="F16" s="151" t="s">
        <v>13</v>
      </c>
      <c r="G16" s="151" t="s">
        <v>62</v>
      </c>
      <c r="H16" s="151" t="s">
        <v>62</v>
      </c>
      <c r="I16" s="151" t="s">
        <v>754</v>
      </c>
      <c r="J16" s="151" t="s">
        <v>755</v>
      </c>
      <c r="K16" s="151" t="s">
        <v>736</v>
      </c>
      <c r="L16" s="151" t="s">
        <v>756</v>
      </c>
      <c r="M16" s="158">
        <v>-208387.41</v>
      </c>
    </row>
    <row r="17" spans="1:13" hidden="1" outlineLevel="2" x14ac:dyDescent="0.2">
      <c r="A17" s="156">
        <v>202001</v>
      </c>
      <c r="B17" s="150">
        <v>3100009</v>
      </c>
      <c r="C17" s="151" t="s">
        <v>732</v>
      </c>
      <c r="D17" s="152">
        <v>43851</v>
      </c>
      <c r="E17" s="151" t="s">
        <v>741</v>
      </c>
      <c r="F17" s="151" t="s">
        <v>586</v>
      </c>
      <c r="G17" s="151" t="s">
        <v>62</v>
      </c>
      <c r="H17" s="151" t="s">
        <v>62</v>
      </c>
      <c r="I17" s="151" t="s">
        <v>62</v>
      </c>
      <c r="J17" s="151" t="s">
        <v>62</v>
      </c>
      <c r="K17" s="151" t="s">
        <v>736</v>
      </c>
      <c r="L17" s="151" t="s">
        <v>757</v>
      </c>
      <c r="M17" s="158">
        <v>107519.85</v>
      </c>
    </row>
    <row r="18" spans="1:13" hidden="1" outlineLevel="2" x14ac:dyDescent="0.2">
      <c r="A18" s="156">
        <v>202001</v>
      </c>
      <c r="B18" s="150">
        <v>3100009</v>
      </c>
      <c r="C18" s="151" t="s">
        <v>732</v>
      </c>
      <c r="D18" s="152">
        <v>43851</v>
      </c>
      <c r="E18" s="151" t="s">
        <v>733</v>
      </c>
      <c r="F18" s="151" t="s">
        <v>13</v>
      </c>
      <c r="G18" s="151" t="s">
        <v>62</v>
      </c>
      <c r="H18" s="151" t="s">
        <v>62</v>
      </c>
      <c r="I18" s="151" t="s">
        <v>758</v>
      </c>
      <c r="J18" s="151" t="s">
        <v>759</v>
      </c>
      <c r="K18" s="151" t="s">
        <v>736</v>
      </c>
      <c r="L18" s="151" t="s">
        <v>760</v>
      </c>
      <c r="M18" s="158">
        <v>-106466.85</v>
      </c>
    </row>
    <row r="19" spans="1:13" hidden="1" outlineLevel="2" x14ac:dyDescent="0.2">
      <c r="A19" s="156">
        <v>202001</v>
      </c>
      <c r="B19" s="150">
        <v>3100009</v>
      </c>
      <c r="C19" s="151" t="s">
        <v>732</v>
      </c>
      <c r="D19" s="152">
        <v>43851</v>
      </c>
      <c r="E19" s="151" t="s">
        <v>733</v>
      </c>
      <c r="F19" s="151" t="s">
        <v>13</v>
      </c>
      <c r="G19" s="151" t="s">
        <v>62</v>
      </c>
      <c r="H19" s="151" t="s">
        <v>62</v>
      </c>
      <c r="I19" s="151" t="s">
        <v>758</v>
      </c>
      <c r="J19" s="151" t="s">
        <v>759</v>
      </c>
      <c r="K19" s="151" t="s">
        <v>736</v>
      </c>
      <c r="L19" s="151" t="s">
        <v>761</v>
      </c>
      <c r="M19" s="158">
        <v>-1053</v>
      </c>
    </row>
    <row r="20" spans="1:13" hidden="1" outlineLevel="2" x14ac:dyDescent="0.2">
      <c r="A20" s="156">
        <v>202001</v>
      </c>
      <c r="B20" s="150">
        <v>3100010</v>
      </c>
      <c r="C20" s="151" t="s">
        <v>732</v>
      </c>
      <c r="D20" s="152">
        <v>43853</v>
      </c>
      <c r="E20" s="151" t="s">
        <v>733</v>
      </c>
      <c r="F20" s="151" t="s">
        <v>13</v>
      </c>
      <c r="G20" s="151" t="s">
        <v>62</v>
      </c>
      <c r="H20" s="151" t="s">
        <v>62</v>
      </c>
      <c r="I20" s="151" t="s">
        <v>746</v>
      </c>
      <c r="J20" s="151" t="s">
        <v>747</v>
      </c>
      <c r="K20" s="151" t="s">
        <v>736</v>
      </c>
      <c r="L20" s="151" t="s">
        <v>762</v>
      </c>
      <c r="M20" s="158">
        <v>-5100</v>
      </c>
    </row>
    <row r="21" spans="1:13" hidden="1" outlineLevel="2" x14ac:dyDescent="0.2">
      <c r="A21" s="156">
        <v>202001</v>
      </c>
      <c r="B21" s="150">
        <v>3100010</v>
      </c>
      <c r="C21" s="151" t="s">
        <v>732</v>
      </c>
      <c r="D21" s="152">
        <v>43853</v>
      </c>
      <c r="E21" s="151" t="s">
        <v>741</v>
      </c>
      <c r="F21" s="151" t="s">
        <v>586</v>
      </c>
      <c r="G21" s="151" t="s">
        <v>62</v>
      </c>
      <c r="H21" s="151" t="s">
        <v>62</v>
      </c>
      <c r="I21" s="151" t="s">
        <v>62</v>
      </c>
      <c r="J21" s="151" t="s">
        <v>62</v>
      </c>
      <c r="K21" s="151" t="s">
        <v>736</v>
      </c>
      <c r="L21" s="151" t="s">
        <v>763</v>
      </c>
      <c r="M21" s="158">
        <v>5100</v>
      </c>
    </row>
    <row r="22" spans="1:13" hidden="1" outlineLevel="2" x14ac:dyDescent="0.2">
      <c r="A22" s="156">
        <v>202001</v>
      </c>
      <c r="B22" s="150">
        <v>3100011</v>
      </c>
      <c r="C22" s="151" t="s">
        <v>732</v>
      </c>
      <c r="D22" s="152">
        <v>43860</v>
      </c>
      <c r="E22" s="151" t="s">
        <v>741</v>
      </c>
      <c r="F22" s="151" t="s">
        <v>586</v>
      </c>
      <c r="G22" s="151" t="s">
        <v>62</v>
      </c>
      <c r="H22" s="151" t="s">
        <v>62</v>
      </c>
      <c r="I22" s="151" t="s">
        <v>62</v>
      </c>
      <c r="J22" s="151" t="s">
        <v>62</v>
      </c>
      <c r="K22" s="151" t="s">
        <v>736</v>
      </c>
      <c r="L22" s="151" t="s">
        <v>764</v>
      </c>
      <c r="M22" s="158">
        <v>31080</v>
      </c>
    </row>
    <row r="23" spans="1:13" hidden="1" outlineLevel="2" x14ac:dyDescent="0.2">
      <c r="A23" s="156">
        <v>202001</v>
      </c>
      <c r="B23" s="150">
        <v>3100011</v>
      </c>
      <c r="C23" s="151" t="s">
        <v>732</v>
      </c>
      <c r="D23" s="152">
        <v>43860</v>
      </c>
      <c r="E23" s="151" t="s">
        <v>733</v>
      </c>
      <c r="F23" s="151" t="s">
        <v>13</v>
      </c>
      <c r="G23" s="151" t="s">
        <v>62</v>
      </c>
      <c r="H23" s="151" t="s">
        <v>62</v>
      </c>
      <c r="I23" s="151" t="s">
        <v>765</v>
      </c>
      <c r="J23" s="151" t="s">
        <v>766</v>
      </c>
      <c r="K23" s="151" t="s">
        <v>736</v>
      </c>
      <c r="L23" s="151" t="s">
        <v>767</v>
      </c>
      <c r="M23" s="158">
        <v>-31080</v>
      </c>
    </row>
    <row r="24" spans="1:13" hidden="1" outlineLevel="2" x14ac:dyDescent="0.2">
      <c r="A24" s="156">
        <v>202001</v>
      </c>
      <c r="B24" s="150">
        <v>3100013</v>
      </c>
      <c r="C24" s="151" t="s">
        <v>732</v>
      </c>
      <c r="D24" s="152">
        <v>43832</v>
      </c>
      <c r="E24" s="151" t="s">
        <v>741</v>
      </c>
      <c r="F24" s="151" t="s">
        <v>586</v>
      </c>
      <c r="G24" s="151" t="s">
        <v>62</v>
      </c>
      <c r="H24" s="151" t="s">
        <v>62</v>
      </c>
      <c r="I24" s="151" t="s">
        <v>62</v>
      </c>
      <c r="J24" s="151" t="s">
        <v>62</v>
      </c>
      <c r="K24" s="151" t="s">
        <v>736</v>
      </c>
      <c r="L24" s="151" t="s">
        <v>768</v>
      </c>
      <c r="M24" s="158">
        <v>4800</v>
      </c>
    </row>
    <row r="25" spans="1:13" hidden="1" outlineLevel="2" x14ac:dyDescent="0.2">
      <c r="A25" s="156">
        <v>202001</v>
      </c>
      <c r="B25" s="150">
        <v>3100013</v>
      </c>
      <c r="C25" s="151" t="s">
        <v>732</v>
      </c>
      <c r="D25" s="152">
        <v>43832</v>
      </c>
      <c r="E25" s="151" t="s">
        <v>733</v>
      </c>
      <c r="F25" s="151" t="s">
        <v>13</v>
      </c>
      <c r="G25" s="151" t="s">
        <v>62</v>
      </c>
      <c r="H25" s="151" t="s">
        <v>62</v>
      </c>
      <c r="I25" s="151" t="s">
        <v>769</v>
      </c>
      <c r="J25" s="151" t="s">
        <v>770</v>
      </c>
      <c r="K25" s="151" t="s">
        <v>736</v>
      </c>
      <c r="L25" s="151" t="s">
        <v>771</v>
      </c>
      <c r="M25" s="158">
        <v>-4800</v>
      </c>
    </row>
    <row r="26" spans="1:13" hidden="1" outlineLevel="2" x14ac:dyDescent="0.2">
      <c r="A26" s="156">
        <v>202001</v>
      </c>
      <c r="B26" s="150">
        <v>15200001</v>
      </c>
      <c r="C26" s="151" t="s">
        <v>772</v>
      </c>
      <c r="D26" s="152">
        <v>43845</v>
      </c>
      <c r="E26" s="151" t="s">
        <v>773</v>
      </c>
      <c r="F26" s="151" t="s">
        <v>584</v>
      </c>
      <c r="G26" s="151" t="s">
        <v>62</v>
      </c>
      <c r="H26" s="151" t="s">
        <v>62</v>
      </c>
      <c r="I26" s="151" t="s">
        <v>774</v>
      </c>
      <c r="J26" s="151" t="s">
        <v>775</v>
      </c>
      <c r="K26" s="151" t="s">
        <v>736</v>
      </c>
      <c r="L26" s="151" t="s">
        <v>776</v>
      </c>
      <c r="M26" s="158">
        <v>137000</v>
      </c>
    </row>
    <row r="27" spans="1:13" hidden="1" outlineLevel="2" x14ac:dyDescent="0.2">
      <c r="A27" s="156">
        <v>202001</v>
      </c>
      <c r="B27" s="150">
        <v>15200001</v>
      </c>
      <c r="C27" s="151" t="s">
        <v>772</v>
      </c>
      <c r="D27" s="152">
        <v>43845</v>
      </c>
      <c r="E27" s="151" t="s">
        <v>777</v>
      </c>
      <c r="F27" s="151" t="s">
        <v>607</v>
      </c>
      <c r="G27" s="151" t="s">
        <v>62</v>
      </c>
      <c r="H27" s="151" t="s">
        <v>62</v>
      </c>
      <c r="I27" s="151" t="s">
        <v>774</v>
      </c>
      <c r="J27" s="151" t="s">
        <v>775</v>
      </c>
      <c r="K27" s="151" t="s">
        <v>736</v>
      </c>
      <c r="L27" s="151" t="s">
        <v>776</v>
      </c>
      <c r="M27" s="158">
        <v>-137000</v>
      </c>
    </row>
    <row r="28" spans="1:13" hidden="1" outlineLevel="2" x14ac:dyDescent="0.2">
      <c r="A28" s="156">
        <v>202001</v>
      </c>
      <c r="B28" s="150">
        <v>15200002</v>
      </c>
      <c r="C28" s="151" t="s">
        <v>772</v>
      </c>
      <c r="D28" s="152">
        <v>43844</v>
      </c>
      <c r="E28" s="151" t="s">
        <v>773</v>
      </c>
      <c r="F28" s="151" t="s">
        <v>584</v>
      </c>
      <c r="G28" s="151" t="s">
        <v>62</v>
      </c>
      <c r="H28" s="151" t="s">
        <v>62</v>
      </c>
      <c r="I28" s="151" t="s">
        <v>774</v>
      </c>
      <c r="J28" s="151" t="s">
        <v>775</v>
      </c>
      <c r="K28" s="151" t="s">
        <v>736</v>
      </c>
      <c r="L28" s="151" t="s">
        <v>778</v>
      </c>
      <c r="M28" s="158">
        <v>-137000</v>
      </c>
    </row>
    <row r="29" spans="1:13" hidden="1" outlineLevel="2" x14ac:dyDescent="0.2">
      <c r="A29" s="156">
        <v>202001</v>
      </c>
      <c r="B29" s="150">
        <v>15200002</v>
      </c>
      <c r="C29" s="151" t="s">
        <v>772</v>
      </c>
      <c r="D29" s="152">
        <v>43844</v>
      </c>
      <c r="E29" s="151" t="s">
        <v>777</v>
      </c>
      <c r="F29" s="151" t="s">
        <v>607</v>
      </c>
      <c r="G29" s="151" t="s">
        <v>62</v>
      </c>
      <c r="H29" s="151" t="s">
        <v>62</v>
      </c>
      <c r="I29" s="151" t="s">
        <v>774</v>
      </c>
      <c r="J29" s="151" t="s">
        <v>775</v>
      </c>
      <c r="K29" s="151" t="s">
        <v>736</v>
      </c>
      <c r="L29" s="151" t="s">
        <v>778</v>
      </c>
      <c r="M29" s="158">
        <v>137000</v>
      </c>
    </row>
    <row r="30" spans="1:13" hidden="1" outlineLevel="2" x14ac:dyDescent="0.2">
      <c r="A30" s="156">
        <v>202001</v>
      </c>
      <c r="B30" s="150">
        <v>15200003</v>
      </c>
      <c r="C30" s="151" t="s">
        <v>772</v>
      </c>
      <c r="D30" s="152">
        <v>43861</v>
      </c>
      <c r="E30" s="151" t="s">
        <v>779</v>
      </c>
      <c r="F30" s="151" t="s">
        <v>561</v>
      </c>
      <c r="G30" s="151" t="s">
        <v>62</v>
      </c>
      <c r="H30" s="151" t="s">
        <v>62</v>
      </c>
      <c r="I30" s="151" t="s">
        <v>780</v>
      </c>
      <c r="J30" s="151" t="s">
        <v>735</v>
      </c>
      <c r="K30" s="151" t="s">
        <v>736</v>
      </c>
      <c r="L30" s="151" t="s">
        <v>781</v>
      </c>
      <c r="M30" s="158">
        <v>35072</v>
      </c>
    </row>
    <row r="31" spans="1:13" hidden="1" outlineLevel="2" x14ac:dyDescent="0.2">
      <c r="A31" s="156">
        <v>202001</v>
      </c>
      <c r="B31" s="150">
        <v>15200003</v>
      </c>
      <c r="C31" s="151" t="s">
        <v>772</v>
      </c>
      <c r="D31" s="152">
        <v>43861</v>
      </c>
      <c r="E31" s="151" t="s">
        <v>777</v>
      </c>
      <c r="F31" s="151" t="s">
        <v>607</v>
      </c>
      <c r="G31" s="151" t="s">
        <v>62</v>
      </c>
      <c r="H31" s="151" t="s">
        <v>62</v>
      </c>
      <c r="I31" s="151" t="s">
        <v>780</v>
      </c>
      <c r="J31" s="151" t="s">
        <v>735</v>
      </c>
      <c r="K31" s="151" t="s">
        <v>736</v>
      </c>
      <c r="L31" s="151" t="s">
        <v>781</v>
      </c>
      <c r="M31" s="158">
        <v>-35072</v>
      </c>
    </row>
    <row r="32" spans="1:13" hidden="1" outlineLevel="2" x14ac:dyDescent="0.2">
      <c r="A32" s="156">
        <v>202001</v>
      </c>
      <c r="B32" s="150">
        <v>15200004</v>
      </c>
      <c r="C32" s="151" t="s">
        <v>772</v>
      </c>
      <c r="D32" s="152">
        <v>43861</v>
      </c>
      <c r="E32" s="151" t="s">
        <v>779</v>
      </c>
      <c r="F32" s="151" t="s">
        <v>561</v>
      </c>
      <c r="G32" s="151" t="s">
        <v>62</v>
      </c>
      <c r="H32" s="151" t="s">
        <v>62</v>
      </c>
      <c r="I32" s="151" t="s">
        <v>782</v>
      </c>
      <c r="J32" s="151" t="s">
        <v>783</v>
      </c>
      <c r="K32" s="151" t="s">
        <v>736</v>
      </c>
      <c r="L32" s="151" t="s">
        <v>784</v>
      </c>
      <c r="M32" s="158">
        <v>6396</v>
      </c>
    </row>
    <row r="33" spans="1:13" hidden="1" outlineLevel="2" x14ac:dyDescent="0.2">
      <c r="A33" s="156">
        <v>202001</v>
      </c>
      <c r="B33" s="150">
        <v>15200004</v>
      </c>
      <c r="C33" s="151" t="s">
        <v>772</v>
      </c>
      <c r="D33" s="152">
        <v>43861</v>
      </c>
      <c r="E33" s="151" t="s">
        <v>777</v>
      </c>
      <c r="F33" s="151" t="s">
        <v>607</v>
      </c>
      <c r="G33" s="151" t="s">
        <v>62</v>
      </c>
      <c r="H33" s="151" t="s">
        <v>62</v>
      </c>
      <c r="I33" s="151" t="s">
        <v>782</v>
      </c>
      <c r="J33" s="151" t="s">
        <v>783</v>
      </c>
      <c r="K33" s="151" t="s">
        <v>736</v>
      </c>
      <c r="L33" s="151" t="s">
        <v>784</v>
      </c>
      <c r="M33" s="158">
        <v>-6396</v>
      </c>
    </row>
    <row r="34" spans="1:13" hidden="1" outlineLevel="2" x14ac:dyDescent="0.2">
      <c r="A34" s="156">
        <v>202001</v>
      </c>
      <c r="B34" s="150">
        <v>15200005</v>
      </c>
      <c r="C34" s="151" t="s">
        <v>772</v>
      </c>
      <c r="D34" s="152">
        <v>43861</v>
      </c>
      <c r="E34" s="151" t="s">
        <v>777</v>
      </c>
      <c r="F34" s="151" t="s">
        <v>607</v>
      </c>
      <c r="G34" s="151" t="s">
        <v>62</v>
      </c>
      <c r="H34" s="151" t="s">
        <v>62</v>
      </c>
      <c r="I34" s="151" t="s">
        <v>785</v>
      </c>
      <c r="J34" s="151" t="s">
        <v>739</v>
      </c>
      <c r="K34" s="151" t="s">
        <v>736</v>
      </c>
      <c r="L34" s="151" t="s">
        <v>786</v>
      </c>
      <c r="M34" s="158">
        <v>-3894</v>
      </c>
    </row>
    <row r="35" spans="1:13" hidden="1" outlineLevel="2" x14ac:dyDescent="0.2">
      <c r="A35" s="156">
        <v>202001</v>
      </c>
      <c r="B35" s="150">
        <v>15200005</v>
      </c>
      <c r="C35" s="151" t="s">
        <v>772</v>
      </c>
      <c r="D35" s="152">
        <v>43861</v>
      </c>
      <c r="E35" s="151" t="s">
        <v>779</v>
      </c>
      <c r="F35" s="151" t="s">
        <v>561</v>
      </c>
      <c r="G35" s="151" t="s">
        <v>62</v>
      </c>
      <c r="H35" s="151" t="s">
        <v>62</v>
      </c>
      <c r="I35" s="151" t="s">
        <v>785</v>
      </c>
      <c r="J35" s="151" t="s">
        <v>739</v>
      </c>
      <c r="K35" s="151" t="s">
        <v>736</v>
      </c>
      <c r="L35" s="151" t="s">
        <v>786</v>
      </c>
      <c r="M35" s="158">
        <v>3894</v>
      </c>
    </row>
    <row r="36" spans="1:13" hidden="1" outlineLevel="2" x14ac:dyDescent="0.2">
      <c r="A36" s="156">
        <v>202001</v>
      </c>
      <c r="B36" s="150">
        <v>15200006</v>
      </c>
      <c r="C36" s="151" t="s">
        <v>772</v>
      </c>
      <c r="D36" s="152">
        <v>43861</v>
      </c>
      <c r="E36" s="151" t="s">
        <v>779</v>
      </c>
      <c r="F36" s="151" t="s">
        <v>561</v>
      </c>
      <c r="G36" s="151" t="s">
        <v>62</v>
      </c>
      <c r="H36" s="151" t="s">
        <v>62</v>
      </c>
      <c r="I36" s="151" t="s">
        <v>787</v>
      </c>
      <c r="J36" s="151" t="s">
        <v>788</v>
      </c>
      <c r="K36" s="151" t="s">
        <v>736</v>
      </c>
      <c r="L36" s="151" t="s">
        <v>789</v>
      </c>
      <c r="M36" s="158">
        <v>2796</v>
      </c>
    </row>
    <row r="37" spans="1:13" hidden="1" outlineLevel="2" x14ac:dyDescent="0.2">
      <c r="A37" s="156">
        <v>202001</v>
      </c>
      <c r="B37" s="150">
        <v>15200006</v>
      </c>
      <c r="C37" s="151" t="s">
        <v>772</v>
      </c>
      <c r="D37" s="152">
        <v>43861</v>
      </c>
      <c r="E37" s="151" t="s">
        <v>777</v>
      </c>
      <c r="F37" s="151" t="s">
        <v>607</v>
      </c>
      <c r="G37" s="151" t="s">
        <v>62</v>
      </c>
      <c r="H37" s="151" t="s">
        <v>62</v>
      </c>
      <c r="I37" s="151" t="s">
        <v>787</v>
      </c>
      <c r="J37" s="151" t="s">
        <v>788</v>
      </c>
      <c r="K37" s="151" t="s">
        <v>736</v>
      </c>
      <c r="L37" s="151" t="s">
        <v>789</v>
      </c>
      <c r="M37" s="158">
        <v>-2796</v>
      </c>
    </row>
    <row r="38" spans="1:13" hidden="1" outlineLevel="2" x14ac:dyDescent="0.2">
      <c r="A38" s="156">
        <v>202001</v>
      </c>
      <c r="B38" s="150">
        <v>15200007</v>
      </c>
      <c r="C38" s="151" t="s">
        <v>772</v>
      </c>
      <c r="D38" s="152">
        <v>43861</v>
      </c>
      <c r="E38" s="151" t="s">
        <v>777</v>
      </c>
      <c r="F38" s="151" t="s">
        <v>607</v>
      </c>
      <c r="G38" s="151" t="s">
        <v>62</v>
      </c>
      <c r="H38" s="151" t="s">
        <v>62</v>
      </c>
      <c r="I38" s="151" t="s">
        <v>790</v>
      </c>
      <c r="J38" s="151" t="s">
        <v>759</v>
      </c>
      <c r="K38" s="151" t="s">
        <v>736</v>
      </c>
      <c r="L38" s="151" t="s">
        <v>791</v>
      </c>
      <c r="M38" s="158">
        <v>-7894</v>
      </c>
    </row>
    <row r="39" spans="1:13" hidden="1" outlineLevel="2" x14ac:dyDescent="0.2">
      <c r="A39" s="156">
        <v>202001</v>
      </c>
      <c r="B39" s="150">
        <v>15200007</v>
      </c>
      <c r="C39" s="151" t="s">
        <v>772</v>
      </c>
      <c r="D39" s="152">
        <v>43861</v>
      </c>
      <c r="E39" s="151" t="s">
        <v>779</v>
      </c>
      <c r="F39" s="151" t="s">
        <v>561</v>
      </c>
      <c r="G39" s="151" t="s">
        <v>62</v>
      </c>
      <c r="H39" s="151" t="s">
        <v>62</v>
      </c>
      <c r="I39" s="151" t="s">
        <v>790</v>
      </c>
      <c r="J39" s="151" t="s">
        <v>759</v>
      </c>
      <c r="K39" s="151" t="s">
        <v>736</v>
      </c>
      <c r="L39" s="151" t="s">
        <v>791</v>
      </c>
      <c r="M39" s="158">
        <v>7894</v>
      </c>
    </row>
    <row r="40" spans="1:13" hidden="1" outlineLevel="2" x14ac:dyDescent="0.2">
      <c r="A40" s="156">
        <v>202001</v>
      </c>
      <c r="B40" s="150">
        <v>15200008</v>
      </c>
      <c r="C40" s="151" t="s">
        <v>772</v>
      </c>
      <c r="D40" s="152">
        <v>43861</v>
      </c>
      <c r="E40" s="151" t="s">
        <v>779</v>
      </c>
      <c r="F40" s="151" t="s">
        <v>561</v>
      </c>
      <c r="G40" s="151" t="s">
        <v>62</v>
      </c>
      <c r="H40" s="151" t="s">
        <v>62</v>
      </c>
      <c r="I40" s="151" t="s">
        <v>792</v>
      </c>
      <c r="J40" s="151" t="s">
        <v>747</v>
      </c>
      <c r="K40" s="151" t="s">
        <v>736</v>
      </c>
      <c r="L40" s="151" t="s">
        <v>793</v>
      </c>
      <c r="M40" s="158">
        <v>21598</v>
      </c>
    </row>
    <row r="41" spans="1:13" hidden="1" outlineLevel="2" x14ac:dyDescent="0.2">
      <c r="A41" s="156">
        <v>202001</v>
      </c>
      <c r="B41" s="150">
        <v>15200008</v>
      </c>
      <c r="C41" s="151" t="s">
        <v>772</v>
      </c>
      <c r="D41" s="152">
        <v>43861</v>
      </c>
      <c r="E41" s="151" t="s">
        <v>777</v>
      </c>
      <c r="F41" s="151" t="s">
        <v>607</v>
      </c>
      <c r="G41" s="151" t="s">
        <v>62</v>
      </c>
      <c r="H41" s="151" t="s">
        <v>62</v>
      </c>
      <c r="I41" s="151" t="s">
        <v>792</v>
      </c>
      <c r="J41" s="151" t="s">
        <v>747</v>
      </c>
      <c r="K41" s="151" t="s">
        <v>736</v>
      </c>
      <c r="L41" s="151" t="s">
        <v>793</v>
      </c>
      <c r="M41" s="158">
        <v>-21598</v>
      </c>
    </row>
    <row r="42" spans="1:13" hidden="1" outlineLevel="2" x14ac:dyDescent="0.2">
      <c r="A42" s="156">
        <v>202001</v>
      </c>
      <c r="B42" s="150">
        <v>15200009</v>
      </c>
      <c r="C42" s="151" t="s">
        <v>772</v>
      </c>
      <c r="D42" s="152">
        <v>43861</v>
      </c>
      <c r="E42" s="151" t="s">
        <v>779</v>
      </c>
      <c r="F42" s="151" t="s">
        <v>561</v>
      </c>
      <c r="G42" s="151" t="s">
        <v>62</v>
      </c>
      <c r="H42" s="151" t="s">
        <v>62</v>
      </c>
      <c r="I42" s="151" t="s">
        <v>794</v>
      </c>
      <c r="J42" s="151" t="s">
        <v>795</v>
      </c>
      <c r="K42" s="151" t="s">
        <v>736</v>
      </c>
      <c r="L42" s="151" t="s">
        <v>796</v>
      </c>
      <c r="M42" s="158">
        <v>3600</v>
      </c>
    </row>
    <row r="43" spans="1:13" hidden="1" outlineLevel="2" x14ac:dyDescent="0.2">
      <c r="A43" s="156">
        <v>202001</v>
      </c>
      <c r="B43" s="150">
        <v>15200009</v>
      </c>
      <c r="C43" s="151" t="s">
        <v>772</v>
      </c>
      <c r="D43" s="152">
        <v>43861</v>
      </c>
      <c r="E43" s="151" t="s">
        <v>777</v>
      </c>
      <c r="F43" s="151" t="s">
        <v>607</v>
      </c>
      <c r="G43" s="151" t="s">
        <v>62</v>
      </c>
      <c r="H43" s="151" t="s">
        <v>62</v>
      </c>
      <c r="I43" s="151" t="s">
        <v>794</v>
      </c>
      <c r="J43" s="151" t="s">
        <v>795</v>
      </c>
      <c r="K43" s="151" t="s">
        <v>736</v>
      </c>
      <c r="L43" s="151" t="s">
        <v>796</v>
      </c>
      <c r="M43" s="158">
        <v>-3600</v>
      </c>
    </row>
    <row r="44" spans="1:13" hidden="1" outlineLevel="2" x14ac:dyDescent="0.2">
      <c r="A44" s="156">
        <v>202001</v>
      </c>
      <c r="B44" s="150">
        <v>15200010</v>
      </c>
      <c r="C44" s="151" t="s">
        <v>772</v>
      </c>
      <c r="D44" s="152">
        <v>43861</v>
      </c>
      <c r="E44" s="151" t="s">
        <v>777</v>
      </c>
      <c r="F44" s="151" t="s">
        <v>607</v>
      </c>
      <c r="G44" s="151" t="s">
        <v>62</v>
      </c>
      <c r="H44" s="151" t="s">
        <v>62</v>
      </c>
      <c r="I44" s="151" t="s">
        <v>797</v>
      </c>
      <c r="J44" s="151" t="s">
        <v>798</v>
      </c>
      <c r="K44" s="151" t="s">
        <v>736</v>
      </c>
      <c r="L44" s="151" t="s">
        <v>799</v>
      </c>
      <c r="M44" s="158">
        <v>-8688</v>
      </c>
    </row>
    <row r="45" spans="1:13" hidden="1" outlineLevel="2" x14ac:dyDescent="0.2">
      <c r="A45" s="156">
        <v>202001</v>
      </c>
      <c r="B45" s="150">
        <v>15200010</v>
      </c>
      <c r="C45" s="151" t="s">
        <v>772</v>
      </c>
      <c r="D45" s="152">
        <v>43861</v>
      </c>
      <c r="E45" s="151" t="s">
        <v>779</v>
      </c>
      <c r="F45" s="151" t="s">
        <v>561</v>
      </c>
      <c r="G45" s="151" t="s">
        <v>62</v>
      </c>
      <c r="H45" s="151" t="s">
        <v>62</v>
      </c>
      <c r="I45" s="151" t="s">
        <v>797</v>
      </c>
      <c r="J45" s="151" t="s">
        <v>798</v>
      </c>
      <c r="K45" s="151" t="s">
        <v>736</v>
      </c>
      <c r="L45" s="151" t="s">
        <v>799</v>
      </c>
      <c r="M45" s="158">
        <v>8688</v>
      </c>
    </row>
    <row r="46" spans="1:13" hidden="1" outlineLevel="2" x14ac:dyDescent="0.2">
      <c r="A46" s="156">
        <v>202001</v>
      </c>
      <c r="B46" s="150">
        <v>15200011</v>
      </c>
      <c r="C46" s="151" t="s">
        <v>772</v>
      </c>
      <c r="D46" s="152">
        <v>43861</v>
      </c>
      <c r="E46" s="151" t="s">
        <v>779</v>
      </c>
      <c r="F46" s="151" t="s">
        <v>561</v>
      </c>
      <c r="G46" s="151" t="s">
        <v>62</v>
      </c>
      <c r="H46" s="151" t="s">
        <v>62</v>
      </c>
      <c r="I46" s="151" t="s">
        <v>800</v>
      </c>
      <c r="J46" s="151" t="s">
        <v>801</v>
      </c>
      <c r="K46" s="151" t="s">
        <v>736</v>
      </c>
      <c r="L46" s="151" t="s">
        <v>802</v>
      </c>
      <c r="M46" s="158">
        <v>12364</v>
      </c>
    </row>
    <row r="47" spans="1:13" hidden="1" outlineLevel="2" x14ac:dyDescent="0.2">
      <c r="A47" s="156">
        <v>202001</v>
      </c>
      <c r="B47" s="150">
        <v>15200011</v>
      </c>
      <c r="C47" s="151" t="s">
        <v>772</v>
      </c>
      <c r="D47" s="152">
        <v>43861</v>
      </c>
      <c r="E47" s="151" t="s">
        <v>777</v>
      </c>
      <c r="F47" s="151" t="s">
        <v>607</v>
      </c>
      <c r="G47" s="151" t="s">
        <v>62</v>
      </c>
      <c r="H47" s="151" t="s">
        <v>62</v>
      </c>
      <c r="I47" s="151" t="s">
        <v>800</v>
      </c>
      <c r="J47" s="151" t="s">
        <v>801</v>
      </c>
      <c r="K47" s="151" t="s">
        <v>736</v>
      </c>
      <c r="L47" s="151" t="s">
        <v>802</v>
      </c>
      <c r="M47" s="158">
        <v>-12364</v>
      </c>
    </row>
    <row r="48" spans="1:13" hidden="1" outlineLevel="2" x14ac:dyDescent="0.2">
      <c r="A48" s="156">
        <v>202001</v>
      </c>
      <c r="B48" s="150">
        <v>15200012</v>
      </c>
      <c r="C48" s="151" t="s">
        <v>772</v>
      </c>
      <c r="D48" s="152">
        <v>43861</v>
      </c>
      <c r="E48" s="151" t="s">
        <v>777</v>
      </c>
      <c r="F48" s="151" t="s">
        <v>607</v>
      </c>
      <c r="G48" s="151" t="s">
        <v>62</v>
      </c>
      <c r="H48" s="151" t="s">
        <v>62</v>
      </c>
      <c r="I48" s="151" t="s">
        <v>803</v>
      </c>
      <c r="J48" s="151" t="s">
        <v>804</v>
      </c>
      <c r="K48" s="151" t="s">
        <v>736</v>
      </c>
      <c r="L48" s="151" t="s">
        <v>805</v>
      </c>
      <c r="M48" s="158">
        <v>-3537</v>
      </c>
    </row>
    <row r="49" spans="1:13" hidden="1" outlineLevel="2" x14ac:dyDescent="0.2">
      <c r="A49" s="156">
        <v>202001</v>
      </c>
      <c r="B49" s="150">
        <v>15200012</v>
      </c>
      <c r="C49" s="151" t="s">
        <v>772</v>
      </c>
      <c r="D49" s="152">
        <v>43861</v>
      </c>
      <c r="E49" s="151" t="s">
        <v>779</v>
      </c>
      <c r="F49" s="151" t="s">
        <v>561</v>
      </c>
      <c r="G49" s="151" t="s">
        <v>62</v>
      </c>
      <c r="H49" s="151" t="s">
        <v>62</v>
      </c>
      <c r="I49" s="151" t="s">
        <v>803</v>
      </c>
      <c r="J49" s="151" t="s">
        <v>804</v>
      </c>
      <c r="K49" s="151" t="s">
        <v>736</v>
      </c>
      <c r="L49" s="151" t="s">
        <v>805</v>
      </c>
      <c r="M49" s="158">
        <v>3537</v>
      </c>
    </row>
    <row r="50" spans="1:13" hidden="1" outlineLevel="2" x14ac:dyDescent="0.2">
      <c r="A50" s="156">
        <v>202001</v>
      </c>
      <c r="B50" s="150">
        <v>15200020</v>
      </c>
      <c r="C50" s="151" t="s">
        <v>772</v>
      </c>
      <c r="D50" s="152">
        <v>43859</v>
      </c>
      <c r="E50" s="151" t="s">
        <v>777</v>
      </c>
      <c r="F50" s="151" t="s">
        <v>607</v>
      </c>
      <c r="G50" s="151" t="s">
        <v>62</v>
      </c>
      <c r="H50" s="151" t="s">
        <v>62</v>
      </c>
      <c r="I50" s="151" t="s">
        <v>780</v>
      </c>
      <c r="J50" s="151" t="s">
        <v>735</v>
      </c>
      <c r="K50" s="151" t="s">
        <v>736</v>
      </c>
      <c r="L50" s="151" t="s">
        <v>806</v>
      </c>
      <c r="M50" s="158">
        <v>-40000</v>
      </c>
    </row>
    <row r="51" spans="1:13" hidden="1" outlineLevel="2" x14ac:dyDescent="0.2">
      <c r="A51" s="156">
        <v>202001</v>
      </c>
      <c r="B51" s="150">
        <v>15200020</v>
      </c>
      <c r="C51" s="151" t="s">
        <v>772</v>
      </c>
      <c r="D51" s="152">
        <v>43859</v>
      </c>
      <c r="E51" s="151" t="s">
        <v>370</v>
      </c>
      <c r="F51" s="151" t="s">
        <v>371</v>
      </c>
      <c r="G51" s="151" t="s">
        <v>807</v>
      </c>
      <c r="H51" s="151" t="s">
        <v>430</v>
      </c>
      <c r="I51" s="151" t="s">
        <v>780</v>
      </c>
      <c r="J51" s="151" t="s">
        <v>735</v>
      </c>
      <c r="K51" s="151" t="s">
        <v>736</v>
      </c>
      <c r="L51" s="151" t="s">
        <v>806</v>
      </c>
      <c r="M51" s="158">
        <v>40000</v>
      </c>
    </row>
    <row r="52" spans="1:13" hidden="1" outlineLevel="2" x14ac:dyDescent="0.2">
      <c r="A52" s="156">
        <v>202001</v>
      </c>
      <c r="B52" s="150">
        <v>15200020</v>
      </c>
      <c r="C52" s="151" t="s">
        <v>772</v>
      </c>
      <c r="D52" s="152">
        <v>43859</v>
      </c>
      <c r="E52" s="151" t="s">
        <v>808</v>
      </c>
      <c r="F52" s="151" t="s">
        <v>566</v>
      </c>
      <c r="G52" s="151" t="s">
        <v>807</v>
      </c>
      <c r="H52" s="151" t="s">
        <v>430</v>
      </c>
      <c r="I52" s="151" t="s">
        <v>780</v>
      </c>
      <c r="J52" s="151" t="s">
        <v>735</v>
      </c>
      <c r="K52" s="151" t="s">
        <v>736</v>
      </c>
      <c r="L52" s="151" t="s">
        <v>806</v>
      </c>
      <c r="M52" s="158">
        <v>40000</v>
      </c>
    </row>
    <row r="53" spans="1:13" hidden="1" outlineLevel="2" x14ac:dyDescent="0.2">
      <c r="A53" s="156">
        <v>202001</v>
      </c>
      <c r="B53" s="150">
        <v>15200020</v>
      </c>
      <c r="C53" s="151" t="s">
        <v>772</v>
      </c>
      <c r="D53" s="152">
        <v>43859</v>
      </c>
      <c r="E53" s="151" t="s">
        <v>362</v>
      </c>
      <c r="F53" s="151" t="s">
        <v>363</v>
      </c>
      <c r="G53" s="151" t="s">
        <v>807</v>
      </c>
      <c r="H53" s="151" t="s">
        <v>430</v>
      </c>
      <c r="I53" s="151" t="s">
        <v>780</v>
      </c>
      <c r="J53" s="151" t="s">
        <v>735</v>
      </c>
      <c r="K53" s="151" t="s">
        <v>736</v>
      </c>
      <c r="L53" s="151" t="s">
        <v>806</v>
      </c>
      <c r="M53" s="158">
        <v>-40000</v>
      </c>
    </row>
    <row r="54" spans="1:13" hidden="1" outlineLevel="2" x14ac:dyDescent="0.2">
      <c r="A54" s="156">
        <v>202001</v>
      </c>
      <c r="B54" s="150">
        <v>15200021</v>
      </c>
      <c r="C54" s="151" t="s">
        <v>772</v>
      </c>
      <c r="D54" s="152">
        <v>43859</v>
      </c>
      <c r="E54" s="151" t="s">
        <v>362</v>
      </c>
      <c r="F54" s="151" t="s">
        <v>363</v>
      </c>
      <c r="G54" s="151" t="s">
        <v>807</v>
      </c>
      <c r="H54" s="151" t="s">
        <v>422</v>
      </c>
      <c r="I54" s="151" t="s">
        <v>780</v>
      </c>
      <c r="J54" s="151" t="s">
        <v>735</v>
      </c>
      <c r="K54" s="151" t="s">
        <v>736</v>
      </c>
      <c r="L54" s="151" t="s">
        <v>809</v>
      </c>
      <c r="M54" s="158">
        <v>-50000</v>
      </c>
    </row>
    <row r="55" spans="1:13" hidden="1" outlineLevel="2" x14ac:dyDescent="0.2">
      <c r="A55" s="156">
        <v>202001</v>
      </c>
      <c r="B55" s="150">
        <v>15200021</v>
      </c>
      <c r="C55" s="151" t="s">
        <v>772</v>
      </c>
      <c r="D55" s="152">
        <v>43859</v>
      </c>
      <c r="E55" s="151" t="s">
        <v>808</v>
      </c>
      <c r="F55" s="151" t="s">
        <v>566</v>
      </c>
      <c r="G55" s="151" t="s">
        <v>807</v>
      </c>
      <c r="H55" s="151" t="s">
        <v>422</v>
      </c>
      <c r="I55" s="151" t="s">
        <v>780</v>
      </c>
      <c r="J55" s="151" t="s">
        <v>735</v>
      </c>
      <c r="K55" s="151" t="s">
        <v>736</v>
      </c>
      <c r="L55" s="151" t="s">
        <v>809</v>
      </c>
      <c r="M55" s="158">
        <v>50000</v>
      </c>
    </row>
    <row r="56" spans="1:13" hidden="1" outlineLevel="2" x14ac:dyDescent="0.2">
      <c r="A56" s="156">
        <v>202001</v>
      </c>
      <c r="B56" s="150">
        <v>15200021</v>
      </c>
      <c r="C56" s="151" t="s">
        <v>772</v>
      </c>
      <c r="D56" s="152">
        <v>43859</v>
      </c>
      <c r="E56" s="151" t="s">
        <v>370</v>
      </c>
      <c r="F56" s="151" t="s">
        <v>371</v>
      </c>
      <c r="G56" s="151" t="s">
        <v>807</v>
      </c>
      <c r="H56" s="151" t="s">
        <v>422</v>
      </c>
      <c r="I56" s="151" t="s">
        <v>780</v>
      </c>
      <c r="J56" s="151" t="s">
        <v>735</v>
      </c>
      <c r="K56" s="151" t="s">
        <v>736</v>
      </c>
      <c r="L56" s="151" t="s">
        <v>809</v>
      </c>
      <c r="M56" s="158">
        <v>50000</v>
      </c>
    </row>
    <row r="57" spans="1:13" hidden="1" outlineLevel="2" x14ac:dyDescent="0.2">
      <c r="A57" s="156">
        <v>202001</v>
      </c>
      <c r="B57" s="150">
        <v>15200021</v>
      </c>
      <c r="C57" s="151" t="s">
        <v>772</v>
      </c>
      <c r="D57" s="152">
        <v>43859</v>
      </c>
      <c r="E57" s="151" t="s">
        <v>777</v>
      </c>
      <c r="F57" s="151" t="s">
        <v>607</v>
      </c>
      <c r="G57" s="151" t="s">
        <v>62</v>
      </c>
      <c r="H57" s="151" t="s">
        <v>62</v>
      </c>
      <c r="I57" s="151" t="s">
        <v>780</v>
      </c>
      <c r="J57" s="151" t="s">
        <v>735</v>
      </c>
      <c r="K57" s="151" t="s">
        <v>736</v>
      </c>
      <c r="L57" s="151" t="s">
        <v>809</v>
      </c>
      <c r="M57" s="158">
        <v>-50000</v>
      </c>
    </row>
    <row r="58" spans="1:13" hidden="1" outlineLevel="2" x14ac:dyDescent="0.2">
      <c r="A58" s="156">
        <v>202001</v>
      </c>
      <c r="B58" s="150">
        <v>15200022</v>
      </c>
      <c r="C58" s="151" t="s">
        <v>772</v>
      </c>
      <c r="D58" s="152">
        <v>43859</v>
      </c>
      <c r="E58" s="151" t="s">
        <v>777</v>
      </c>
      <c r="F58" s="151" t="s">
        <v>607</v>
      </c>
      <c r="G58" s="151" t="s">
        <v>62</v>
      </c>
      <c r="H58" s="151" t="s">
        <v>62</v>
      </c>
      <c r="I58" s="151" t="s">
        <v>780</v>
      </c>
      <c r="J58" s="151" t="s">
        <v>735</v>
      </c>
      <c r="K58" s="151" t="s">
        <v>736</v>
      </c>
      <c r="L58" s="151" t="s">
        <v>810</v>
      </c>
      <c r="M58" s="158">
        <v>-110000</v>
      </c>
    </row>
    <row r="59" spans="1:13" hidden="1" outlineLevel="2" x14ac:dyDescent="0.2">
      <c r="A59" s="156">
        <v>202001</v>
      </c>
      <c r="B59" s="150">
        <v>15200022</v>
      </c>
      <c r="C59" s="151" t="s">
        <v>772</v>
      </c>
      <c r="D59" s="152">
        <v>43859</v>
      </c>
      <c r="E59" s="151" t="s">
        <v>362</v>
      </c>
      <c r="F59" s="151" t="s">
        <v>363</v>
      </c>
      <c r="G59" s="151" t="s">
        <v>807</v>
      </c>
      <c r="H59" s="151" t="s">
        <v>396</v>
      </c>
      <c r="I59" s="151" t="s">
        <v>780</v>
      </c>
      <c r="J59" s="151" t="s">
        <v>735</v>
      </c>
      <c r="K59" s="151" t="s">
        <v>736</v>
      </c>
      <c r="L59" s="151" t="s">
        <v>810</v>
      </c>
      <c r="M59" s="158">
        <v>-110000</v>
      </c>
    </row>
    <row r="60" spans="1:13" hidden="1" outlineLevel="2" x14ac:dyDescent="0.2">
      <c r="A60" s="156">
        <v>202001</v>
      </c>
      <c r="B60" s="150">
        <v>15200022</v>
      </c>
      <c r="C60" s="151" t="s">
        <v>772</v>
      </c>
      <c r="D60" s="152">
        <v>43859</v>
      </c>
      <c r="E60" s="151" t="s">
        <v>370</v>
      </c>
      <c r="F60" s="151" t="s">
        <v>371</v>
      </c>
      <c r="G60" s="151" t="s">
        <v>807</v>
      </c>
      <c r="H60" s="151" t="s">
        <v>396</v>
      </c>
      <c r="I60" s="151" t="s">
        <v>780</v>
      </c>
      <c r="J60" s="151" t="s">
        <v>735</v>
      </c>
      <c r="K60" s="151" t="s">
        <v>736</v>
      </c>
      <c r="L60" s="151" t="s">
        <v>810</v>
      </c>
      <c r="M60" s="158">
        <v>110000</v>
      </c>
    </row>
    <row r="61" spans="1:13" hidden="1" outlineLevel="2" x14ac:dyDescent="0.2">
      <c r="A61" s="156">
        <v>202001</v>
      </c>
      <c r="B61" s="150">
        <v>15200022</v>
      </c>
      <c r="C61" s="151" t="s">
        <v>772</v>
      </c>
      <c r="D61" s="152">
        <v>43859</v>
      </c>
      <c r="E61" s="151" t="s">
        <v>808</v>
      </c>
      <c r="F61" s="151" t="s">
        <v>566</v>
      </c>
      <c r="G61" s="151" t="s">
        <v>807</v>
      </c>
      <c r="H61" s="151" t="s">
        <v>396</v>
      </c>
      <c r="I61" s="151" t="s">
        <v>780</v>
      </c>
      <c r="J61" s="151" t="s">
        <v>735</v>
      </c>
      <c r="K61" s="151" t="s">
        <v>736</v>
      </c>
      <c r="L61" s="151" t="s">
        <v>810</v>
      </c>
      <c r="M61" s="158">
        <v>110000</v>
      </c>
    </row>
    <row r="62" spans="1:13" hidden="1" outlineLevel="2" x14ac:dyDescent="0.2">
      <c r="A62" s="156">
        <v>202001</v>
      </c>
      <c r="B62" s="150">
        <v>15200023</v>
      </c>
      <c r="C62" s="151" t="s">
        <v>772</v>
      </c>
      <c r="D62" s="152">
        <v>43859</v>
      </c>
      <c r="E62" s="151" t="s">
        <v>370</v>
      </c>
      <c r="F62" s="151" t="s">
        <v>371</v>
      </c>
      <c r="G62" s="151" t="s">
        <v>807</v>
      </c>
      <c r="H62" s="151" t="s">
        <v>398</v>
      </c>
      <c r="I62" s="151" t="s">
        <v>780</v>
      </c>
      <c r="J62" s="151" t="s">
        <v>735</v>
      </c>
      <c r="K62" s="151" t="s">
        <v>736</v>
      </c>
      <c r="L62" s="151" t="s">
        <v>811</v>
      </c>
      <c r="M62" s="158">
        <v>350000</v>
      </c>
    </row>
    <row r="63" spans="1:13" hidden="1" outlineLevel="2" x14ac:dyDescent="0.2">
      <c r="A63" s="156">
        <v>202001</v>
      </c>
      <c r="B63" s="150">
        <v>15200023</v>
      </c>
      <c r="C63" s="151" t="s">
        <v>772</v>
      </c>
      <c r="D63" s="152">
        <v>43859</v>
      </c>
      <c r="E63" s="151" t="s">
        <v>777</v>
      </c>
      <c r="F63" s="151" t="s">
        <v>607</v>
      </c>
      <c r="G63" s="151" t="s">
        <v>62</v>
      </c>
      <c r="H63" s="151" t="s">
        <v>62</v>
      </c>
      <c r="I63" s="151" t="s">
        <v>780</v>
      </c>
      <c r="J63" s="151" t="s">
        <v>735</v>
      </c>
      <c r="K63" s="151" t="s">
        <v>736</v>
      </c>
      <c r="L63" s="151" t="s">
        <v>811</v>
      </c>
      <c r="M63" s="158">
        <v>-350000</v>
      </c>
    </row>
    <row r="64" spans="1:13" hidden="1" outlineLevel="2" x14ac:dyDescent="0.2">
      <c r="A64" s="156">
        <v>202001</v>
      </c>
      <c r="B64" s="150">
        <v>15200023</v>
      </c>
      <c r="C64" s="151" t="s">
        <v>772</v>
      </c>
      <c r="D64" s="152">
        <v>43859</v>
      </c>
      <c r="E64" s="151" t="s">
        <v>808</v>
      </c>
      <c r="F64" s="151" t="s">
        <v>566</v>
      </c>
      <c r="G64" s="151" t="s">
        <v>807</v>
      </c>
      <c r="H64" s="151" t="s">
        <v>398</v>
      </c>
      <c r="I64" s="151" t="s">
        <v>780</v>
      </c>
      <c r="J64" s="151" t="s">
        <v>735</v>
      </c>
      <c r="K64" s="151" t="s">
        <v>736</v>
      </c>
      <c r="L64" s="151" t="s">
        <v>811</v>
      </c>
      <c r="M64" s="158">
        <v>350000</v>
      </c>
    </row>
    <row r="65" spans="1:13" hidden="1" outlineLevel="2" x14ac:dyDescent="0.2">
      <c r="A65" s="156">
        <v>202001</v>
      </c>
      <c r="B65" s="150">
        <v>15200023</v>
      </c>
      <c r="C65" s="151" t="s">
        <v>772</v>
      </c>
      <c r="D65" s="152">
        <v>43859</v>
      </c>
      <c r="E65" s="151" t="s">
        <v>362</v>
      </c>
      <c r="F65" s="151" t="s">
        <v>363</v>
      </c>
      <c r="G65" s="151" t="s">
        <v>807</v>
      </c>
      <c r="H65" s="151" t="s">
        <v>398</v>
      </c>
      <c r="I65" s="151" t="s">
        <v>780</v>
      </c>
      <c r="J65" s="151" t="s">
        <v>735</v>
      </c>
      <c r="K65" s="151" t="s">
        <v>736</v>
      </c>
      <c r="L65" s="151" t="s">
        <v>811</v>
      </c>
      <c r="M65" s="158">
        <v>-350000</v>
      </c>
    </row>
    <row r="66" spans="1:13" hidden="1" outlineLevel="2" x14ac:dyDescent="0.2">
      <c r="A66" s="156">
        <v>202001</v>
      </c>
      <c r="B66" s="150">
        <v>15200024</v>
      </c>
      <c r="C66" s="151" t="s">
        <v>772</v>
      </c>
      <c r="D66" s="152">
        <v>43859</v>
      </c>
      <c r="E66" s="151" t="s">
        <v>362</v>
      </c>
      <c r="F66" s="151" t="s">
        <v>363</v>
      </c>
      <c r="G66" s="151" t="s">
        <v>807</v>
      </c>
      <c r="H66" s="151" t="s">
        <v>414</v>
      </c>
      <c r="I66" s="151" t="s">
        <v>780</v>
      </c>
      <c r="J66" s="151" t="s">
        <v>735</v>
      </c>
      <c r="K66" s="151" t="s">
        <v>736</v>
      </c>
      <c r="L66" s="151" t="s">
        <v>812</v>
      </c>
      <c r="M66" s="158">
        <v>-20000</v>
      </c>
    </row>
    <row r="67" spans="1:13" hidden="1" outlineLevel="2" x14ac:dyDescent="0.2">
      <c r="A67" s="156">
        <v>202001</v>
      </c>
      <c r="B67" s="150">
        <v>15200024</v>
      </c>
      <c r="C67" s="151" t="s">
        <v>772</v>
      </c>
      <c r="D67" s="152">
        <v>43859</v>
      </c>
      <c r="E67" s="151" t="s">
        <v>808</v>
      </c>
      <c r="F67" s="151" t="s">
        <v>566</v>
      </c>
      <c r="G67" s="151" t="s">
        <v>807</v>
      </c>
      <c r="H67" s="151" t="s">
        <v>414</v>
      </c>
      <c r="I67" s="151" t="s">
        <v>780</v>
      </c>
      <c r="J67" s="151" t="s">
        <v>735</v>
      </c>
      <c r="K67" s="151" t="s">
        <v>736</v>
      </c>
      <c r="L67" s="151" t="s">
        <v>812</v>
      </c>
      <c r="M67" s="158">
        <v>20000</v>
      </c>
    </row>
    <row r="68" spans="1:13" hidden="1" outlineLevel="2" x14ac:dyDescent="0.2">
      <c r="A68" s="156">
        <v>202001</v>
      </c>
      <c r="B68" s="150">
        <v>15200024</v>
      </c>
      <c r="C68" s="151" t="s">
        <v>772</v>
      </c>
      <c r="D68" s="152">
        <v>43859</v>
      </c>
      <c r="E68" s="151" t="s">
        <v>777</v>
      </c>
      <c r="F68" s="151" t="s">
        <v>607</v>
      </c>
      <c r="G68" s="151" t="s">
        <v>62</v>
      </c>
      <c r="H68" s="151" t="s">
        <v>62</v>
      </c>
      <c r="I68" s="151" t="s">
        <v>780</v>
      </c>
      <c r="J68" s="151" t="s">
        <v>735</v>
      </c>
      <c r="K68" s="151" t="s">
        <v>736</v>
      </c>
      <c r="L68" s="151" t="s">
        <v>812</v>
      </c>
      <c r="M68" s="158">
        <v>-20000</v>
      </c>
    </row>
    <row r="69" spans="1:13" hidden="1" outlineLevel="2" x14ac:dyDescent="0.2">
      <c r="A69" s="156">
        <v>202001</v>
      </c>
      <c r="B69" s="150">
        <v>15200024</v>
      </c>
      <c r="C69" s="151" t="s">
        <v>772</v>
      </c>
      <c r="D69" s="152">
        <v>43859</v>
      </c>
      <c r="E69" s="151" t="s">
        <v>370</v>
      </c>
      <c r="F69" s="151" t="s">
        <v>371</v>
      </c>
      <c r="G69" s="151" t="s">
        <v>807</v>
      </c>
      <c r="H69" s="151" t="s">
        <v>414</v>
      </c>
      <c r="I69" s="151" t="s">
        <v>780</v>
      </c>
      <c r="J69" s="151" t="s">
        <v>735</v>
      </c>
      <c r="K69" s="151" t="s">
        <v>736</v>
      </c>
      <c r="L69" s="151" t="s">
        <v>812</v>
      </c>
      <c r="M69" s="158">
        <v>20000</v>
      </c>
    </row>
    <row r="70" spans="1:13" hidden="1" outlineLevel="2" x14ac:dyDescent="0.2">
      <c r="A70" s="156">
        <v>202001</v>
      </c>
      <c r="B70" s="150">
        <v>22200001</v>
      </c>
      <c r="C70" s="151" t="s">
        <v>813</v>
      </c>
      <c r="D70" s="152">
        <v>43879</v>
      </c>
      <c r="E70" s="151" t="s">
        <v>814</v>
      </c>
      <c r="F70" s="151" t="s">
        <v>577</v>
      </c>
      <c r="G70" s="151" t="s">
        <v>62</v>
      </c>
      <c r="H70" s="151" t="s">
        <v>62</v>
      </c>
      <c r="I70" s="151" t="s">
        <v>734</v>
      </c>
      <c r="J70" s="151" t="s">
        <v>735</v>
      </c>
      <c r="K70" s="151" t="s">
        <v>736</v>
      </c>
      <c r="L70" s="151" t="s">
        <v>815</v>
      </c>
      <c r="M70" s="158">
        <v>-883</v>
      </c>
    </row>
    <row r="71" spans="1:13" hidden="1" outlineLevel="2" x14ac:dyDescent="0.2">
      <c r="A71" s="156">
        <v>202001</v>
      </c>
      <c r="B71" s="150">
        <v>22200001</v>
      </c>
      <c r="C71" s="151" t="s">
        <v>813</v>
      </c>
      <c r="D71" s="152">
        <v>43879</v>
      </c>
      <c r="E71" s="151" t="s">
        <v>733</v>
      </c>
      <c r="F71" s="151" t="s">
        <v>13</v>
      </c>
      <c r="G71" s="151" t="s">
        <v>62</v>
      </c>
      <c r="H71" s="151" t="s">
        <v>62</v>
      </c>
      <c r="I71" s="151" t="s">
        <v>734</v>
      </c>
      <c r="J71" s="151" t="s">
        <v>735</v>
      </c>
      <c r="K71" s="151" t="s">
        <v>736</v>
      </c>
      <c r="L71" s="151" t="s">
        <v>815</v>
      </c>
      <c r="M71" s="158">
        <v>883</v>
      </c>
    </row>
    <row r="72" spans="1:13" hidden="1" outlineLevel="2" x14ac:dyDescent="0.2">
      <c r="A72" s="156">
        <v>202001</v>
      </c>
      <c r="B72" s="150">
        <v>33200001</v>
      </c>
      <c r="C72" s="151" t="s">
        <v>816</v>
      </c>
      <c r="D72" s="152">
        <v>43832</v>
      </c>
      <c r="E72" s="151" t="s">
        <v>518</v>
      </c>
      <c r="F72" s="151" t="s">
        <v>519</v>
      </c>
      <c r="G72" s="151" t="s">
        <v>817</v>
      </c>
      <c r="H72" s="151" t="s">
        <v>526</v>
      </c>
      <c r="I72" s="151" t="s">
        <v>62</v>
      </c>
      <c r="J72" s="151" t="s">
        <v>62</v>
      </c>
      <c r="K72" s="151" t="s">
        <v>736</v>
      </c>
      <c r="L72" s="151" t="s">
        <v>818</v>
      </c>
      <c r="M72" s="158">
        <v>43</v>
      </c>
    </row>
    <row r="73" spans="1:13" hidden="1" outlineLevel="2" x14ac:dyDescent="0.2">
      <c r="A73" s="156">
        <v>202001</v>
      </c>
      <c r="B73" s="150">
        <v>33200001</v>
      </c>
      <c r="C73" s="151" t="s">
        <v>816</v>
      </c>
      <c r="D73" s="152">
        <v>43832</v>
      </c>
      <c r="E73" s="151" t="s">
        <v>741</v>
      </c>
      <c r="F73" s="151" t="s">
        <v>586</v>
      </c>
      <c r="G73" s="151" t="s">
        <v>62</v>
      </c>
      <c r="H73" s="151" t="s">
        <v>62</v>
      </c>
      <c r="I73" s="151" t="s">
        <v>62</v>
      </c>
      <c r="J73" s="151" t="s">
        <v>62</v>
      </c>
      <c r="K73" s="151" t="s">
        <v>736</v>
      </c>
      <c r="L73" s="151" t="s">
        <v>818</v>
      </c>
      <c r="M73" s="158">
        <v>-43</v>
      </c>
    </row>
    <row r="74" spans="1:13" hidden="1" outlineLevel="2" x14ac:dyDescent="0.2">
      <c r="A74" s="156">
        <v>202001</v>
      </c>
      <c r="B74" s="150">
        <v>33200002</v>
      </c>
      <c r="C74" s="151" t="s">
        <v>816</v>
      </c>
      <c r="D74" s="152">
        <v>43861</v>
      </c>
      <c r="E74" s="151" t="s">
        <v>741</v>
      </c>
      <c r="F74" s="151" t="s">
        <v>586</v>
      </c>
      <c r="G74" s="151" t="s">
        <v>62</v>
      </c>
      <c r="H74" s="151" t="s">
        <v>62</v>
      </c>
      <c r="I74" s="151" t="s">
        <v>62</v>
      </c>
      <c r="J74" s="151" t="s">
        <v>62</v>
      </c>
      <c r="K74" s="151" t="s">
        <v>736</v>
      </c>
      <c r="L74" s="151" t="s">
        <v>819</v>
      </c>
      <c r="M74" s="158">
        <v>-148</v>
      </c>
    </row>
    <row r="75" spans="1:13" hidden="1" outlineLevel="2" x14ac:dyDescent="0.2">
      <c r="A75" s="156">
        <v>202001</v>
      </c>
      <c r="B75" s="150">
        <v>33200002</v>
      </c>
      <c r="C75" s="151" t="s">
        <v>816</v>
      </c>
      <c r="D75" s="152">
        <v>43861</v>
      </c>
      <c r="E75" s="151" t="s">
        <v>518</v>
      </c>
      <c r="F75" s="151" t="s">
        <v>519</v>
      </c>
      <c r="G75" s="151" t="s">
        <v>817</v>
      </c>
      <c r="H75" s="151" t="s">
        <v>526</v>
      </c>
      <c r="I75" s="151" t="s">
        <v>62</v>
      </c>
      <c r="J75" s="151" t="s">
        <v>62</v>
      </c>
      <c r="K75" s="151" t="s">
        <v>736</v>
      </c>
      <c r="L75" s="151" t="s">
        <v>819</v>
      </c>
      <c r="M75" s="158">
        <v>148</v>
      </c>
    </row>
    <row r="76" spans="1:13" hidden="1" outlineLevel="2" x14ac:dyDescent="0.2">
      <c r="A76" s="156">
        <v>202001</v>
      </c>
      <c r="B76" s="150">
        <v>33200007</v>
      </c>
      <c r="C76" s="151" t="s">
        <v>816</v>
      </c>
      <c r="D76" s="152">
        <v>43860</v>
      </c>
      <c r="E76" s="151" t="s">
        <v>777</v>
      </c>
      <c r="F76" s="151" t="s">
        <v>607</v>
      </c>
      <c r="G76" s="151" t="s">
        <v>62</v>
      </c>
      <c r="H76" s="151" t="s">
        <v>62</v>
      </c>
      <c r="I76" s="151" t="s">
        <v>820</v>
      </c>
      <c r="J76" s="151" t="s">
        <v>821</v>
      </c>
      <c r="K76" s="151" t="s">
        <v>736</v>
      </c>
      <c r="L76" s="151" t="s">
        <v>822</v>
      </c>
      <c r="M76" s="158">
        <v>222480</v>
      </c>
    </row>
    <row r="77" spans="1:13" hidden="1" outlineLevel="2" x14ac:dyDescent="0.2">
      <c r="A77" s="156">
        <v>202001</v>
      </c>
      <c r="B77" s="150">
        <v>33200007</v>
      </c>
      <c r="C77" s="151" t="s">
        <v>816</v>
      </c>
      <c r="D77" s="152">
        <v>43860</v>
      </c>
      <c r="E77" s="151" t="s">
        <v>741</v>
      </c>
      <c r="F77" s="151" t="s">
        <v>586</v>
      </c>
      <c r="G77" s="151" t="s">
        <v>62</v>
      </c>
      <c r="H77" s="151" t="s">
        <v>62</v>
      </c>
      <c r="I77" s="151" t="s">
        <v>62</v>
      </c>
      <c r="J77" s="151" t="s">
        <v>62</v>
      </c>
      <c r="K77" s="151" t="s">
        <v>736</v>
      </c>
      <c r="L77" s="151" t="s">
        <v>823</v>
      </c>
      <c r="M77" s="158">
        <v>108124</v>
      </c>
    </row>
    <row r="78" spans="1:13" hidden="1" outlineLevel="2" x14ac:dyDescent="0.2">
      <c r="A78" s="156">
        <v>202001</v>
      </c>
      <c r="B78" s="150">
        <v>33200007</v>
      </c>
      <c r="C78" s="151" t="s">
        <v>816</v>
      </c>
      <c r="D78" s="152">
        <v>43860</v>
      </c>
      <c r="E78" s="151" t="s">
        <v>741</v>
      </c>
      <c r="F78" s="151" t="s">
        <v>586</v>
      </c>
      <c r="G78" s="151" t="s">
        <v>62</v>
      </c>
      <c r="H78" s="151" t="s">
        <v>62</v>
      </c>
      <c r="I78" s="151" t="s">
        <v>62</v>
      </c>
      <c r="J78" s="151" t="s">
        <v>62</v>
      </c>
      <c r="K78" s="151" t="s">
        <v>736</v>
      </c>
      <c r="L78" s="151" t="s">
        <v>824</v>
      </c>
      <c r="M78" s="158">
        <v>1649</v>
      </c>
    </row>
    <row r="79" spans="1:13" hidden="1" outlineLevel="2" x14ac:dyDescent="0.2">
      <c r="A79" s="156">
        <v>202001</v>
      </c>
      <c r="B79" s="150">
        <v>33200007</v>
      </c>
      <c r="C79" s="151" t="s">
        <v>816</v>
      </c>
      <c r="D79" s="152">
        <v>43860</v>
      </c>
      <c r="E79" s="151" t="s">
        <v>733</v>
      </c>
      <c r="F79" s="151" t="s">
        <v>13</v>
      </c>
      <c r="G79" s="151" t="s">
        <v>62</v>
      </c>
      <c r="H79" s="151" t="s">
        <v>62</v>
      </c>
      <c r="I79" s="151" t="s">
        <v>825</v>
      </c>
      <c r="J79" s="151" t="s">
        <v>826</v>
      </c>
      <c r="K79" s="151" t="s">
        <v>736</v>
      </c>
      <c r="L79" s="151" t="s">
        <v>827</v>
      </c>
      <c r="M79" s="158">
        <v>-1649</v>
      </c>
    </row>
    <row r="80" spans="1:13" hidden="1" outlineLevel="2" x14ac:dyDescent="0.2">
      <c r="A80" s="156">
        <v>202001</v>
      </c>
      <c r="B80" s="150">
        <v>33200007</v>
      </c>
      <c r="C80" s="151" t="s">
        <v>816</v>
      </c>
      <c r="D80" s="152">
        <v>43860</v>
      </c>
      <c r="E80" s="151" t="s">
        <v>733</v>
      </c>
      <c r="F80" s="151" t="s">
        <v>13</v>
      </c>
      <c r="G80" s="151" t="s">
        <v>62</v>
      </c>
      <c r="H80" s="151" t="s">
        <v>62</v>
      </c>
      <c r="I80" s="151" t="s">
        <v>828</v>
      </c>
      <c r="J80" s="151" t="s">
        <v>821</v>
      </c>
      <c r="K80" s="151" t="s">
        <v>736</v>
      </c>
      <c r="L80" s="151" t="s">
        <v>822</v>
      </c>
      <c r="M80" s="158">
        <v>-330604</v>
      </c>
    </row>
    <row r="81" spans="1:13" hidden="1" outlineLevel="2" x14ac:dyDescent="0.2">
      <c r="A81" s="156">
        <v>202001</v>
      </c>
      <c r="B81" s="150">
        <v>33200013</v>
      </c>
      <c r="C81" s="151" t="s">
        <v>816</v>
      </c>
      <c r="D81" s="152">
        <v>43836</v>
      </c>
      <c r="E81" s="151" t="s">
        <v>733</v>
      </c>
      <c r="F81" s="151" t="s">
        <v>13</v>
      </c>
      <c r="G81" s="151" t="s">
        <v>62</v>
      </c>
      <c r="H81" s="151" t="s">
        <v>62</v>
      </c>
      <c r="I81" s="151" t="s">
        <v>829</v>
      </c>
      <c r="J81" s="151" t="s">
        <v>804</v>
      </c>
      <c r="K81" s="151" t="s">
        <v>736</v>
      </c>
      <c r="L81" s="151" t="s">
        <v>830</v>
      </c>
      <c r="M81" s="158">
        <v>-3850</v>
      </c>
    </row>
    <row r="82" spans="1:13" hidden="1" outlineLevel="2" x14ac:dyDescent="0.2">
      <c r="A82" s="156">
        <v>202001</v>
      </c>
      <c r="B82" s="150">
        <v>33200013</v>
      </c>
      <c r="C82" s="151" t="s">
        <v>816</v>
      </c>
      <c r="D82" s="152">
        <v>43836</v>
      </c>
      <c r="E82" s="151" t="s">
        <v>733</v>
      </c>
      <c r="F82" s="151" t="s">
        <v>13</v>
      </c>
      <c r="G82" s="151" t="s">
        <v>62</v>
      </c>
      <c r="H82" s="151" t="s">
        <v>62</v>
      </c>
      <c r="I82" s="151" t="s">
        <v>831</v>
      </c>
      <c r="J82" s="151" t="s">
        <v>801</v>
      </c>
      <c r="K82" s="151" t="s">
        <v>736</v>
      </c>
      <c r="L82" s="151" t="s">
        <v>830</v>
      </c>
      <c r="M82" s="158">
        <v>-700</v>
      </c>
    </row>
    <row r="83" spans="1:13" hidden="1" outlineLevel="2" x14ac:dyDescent="0.2">
      <c r="A83" s="156">
        <v>202001</v>
      </c>
      <c r="B83" s="150">
        <v>33200013</v>
      </c>
      <c r="C83" s="151" t="s">
        <v>816</v>
      </c>
      <c r="D83" s="152">
        <v>43836</v>
      </c>
      <c r="E83" s="151" t="s">
        <v>741</v>
      </c>
      <c r="F83" s="151" t="s">
        <v>586</v>
      </c>
      <c r="G83" s="151" t="s">
        <v>62</v>
      </c>
      <c r="H83" s="151" t="s">
        <v>62</v>
      </c>
      <c r="I83" s="151" t="s">
        <v>62</v>
      </c>
      <c r="J83" s="151" t="s">
        <v>62</v>
      </c>
      <c r="K83" s="151" t="s">
        <v>736</v>
      </c>
      <c r="L83" s="151" t="s">
        <v>832</v>
      </c>
      <c r="M83" s="158">
        <v>3850</v>
      </c>
    </row>
    <row r="84" spans="1:13" hidden="1" outlineLevel="2" x14ac:dyDescent="0.2">
      <c r="A84" s="156">
        <v>202001</v>
      </c>
      <c r="B84" s="150">
        <v>33200013</v>
      </c>
      <c r="C84" s="151" t="s">
        <v>816</v>
      </c>
      <c r="D84" s="152">
        <v>43836</v>
      </c>
      <c r="E84" s="151" t="s">
        <v>741</v>
      </c>
      <c r="F84" s="151" t="s">
        <v>586</v>
      </c>
      <c r="G84" s="151" t="s">
        <v>62</v>
      </c>
      <c r="H84" s="151" t="s">
        <v>62</v>
      </c>
      <c r="I84" s="151" t="s">
        <v>62</v>
      </c>
      <c r="J84" s="151" t="s">
        <v>62</v>
      </c>
      <c r="K84" s="151" t="s">
        <v>736</v>
      </c>
      <c r="L84" s="151" t="s">
        <v>833</v>
      </c>
      <c r="M84" s="158">
        <v>700</v>
      </c>
    </row>
    <row r="85" spans="1:13" hidden="1" outlineLevel="2" x14ac:dyDescent="0.2">
      <c r="A85" s="156">
        <v>202001</v>
      </c>
      <c r="B85" s="150">
        <v>33200014</v>
      </c>
      <c r="C85" s="151" t="s">
        <v>816</v>
      </c>
      <c r="D85" s="152">
        <v>43838</v>
      </c>
      <c r="E85" s="151" t="s">
        <v>741</v>
      </c>
      <c r="F85" s="151" t="s">
        <v>586</v>
      </c>
      <c r="G85" s="151" t="s">
        <v>62</v>
      </c>
      <c r="H85" s="151" t="s">
        <v>62</v>
      </c>
      <c r="I85" s="151" t="s">
        <v>62</v>
      </c>
      <c r="J85" s="151" t="s">
        <v>62</v>
      </c>
      <c r="K85" s="151" t="s">
        <v>736</v>
      </c>
      <c r="L85" s="151" t="s">
        <v>834</v>
      </c>
      <c r="M85" s="158">
        <v>4109.8100000000004</v>
      </c>
    </row>
    <row r="86" spans="1:13" hidden="1" outlineLevel="2" x14ac:dyDescent="0.2">
      <c r="A86" s="156">
        <v>202001</v>
      </c>
      <c r="B86" s="150">
        <v>33200014</v>
      </c>
      <c r="C86" s="151" t="s">
        <v>816</v>
      </c>
      <c r="D86" s="152">
        <v>43838</v>
      </c>
      <c r="E86" s="151" t="s">
        <v>835</v>
      </c>
      <c r="F86" s="151" t="s">
        <v>585</v>
      </c>
      <c r="G86" s="151" t="s">
        <v>62</v>
      </c>
      <c r="H86" s="151" t="s">
        <v>62</v>
      </c>
      <c r="I86" s="151" t="s">
        <v>62</v>
      </c>
      <c r="J86" s="151" t="s">
        <v>62</v>
      </c>
      <c r="K86" s="151" t="s">
        <v>736</v>
      </c>
      <c r="L86" s="151" t="s">
        <v>834</v>
      </c>
      <c r="M86" s="158">
        <v>-4109.8100000000004</v>
      </c>
    </row>
    <row r="87" spans="1:13" hidden="1" outlineLevel="2" x14ac:dyDescent="0.2">
      <c r="A87" s="156">
        <v>202001</v>
      </c>
      <c r="B87" s="150">
        <v>33200015</v>
      </c>
      <c r="C87" s="151" t="s">
        <v>816</v>
      </c>
      <c r="D87" s="152">
        <v>43846</v>
      </c>
      <c r="E87" s="151" t="s">
        <v>741</v>
      </c>
      <c r="F87" s="151" t="s">
        <v>586</v>
      </c>
      <c r="G87" s="151" t="s">
        <v>62</v>
      </c>
      <c r="H87" s="151" t="s">
        <v>62</v>
      </c>
      <c r="I87" s="151" t="s">
        <v>62</v>
      </c>
      <c r="J87" s="151" t="s">
        <v>62</v>
      </c>
      <c r="K87" s="151" t="s">
        <v>736</v>
      </c>
      <c r="L87" s="151" t="s">
        <v>836</v>
      </c>
      <c r="M87" s="158">
        <v>216894</v>
      </c>
    </row>
    <row r="88" spans="1:13" hidden="1" outlineLevel="2" x14ac:dyDescent="0.2">
      <c r="A88" s="156">
        <v>202001</v>
      </c>
      <c r="B88" s="150">
        <v>33200015</v>
      </c>
      <c r="C88" s="151" t="s">
        <v>816</v>
      </c>
      <c r="D88" s="152">
        <v>43846</v>
      </c>
      <c r="E88" s="151" t="s">
        <v>835</v>
      </c>
      <c r="F88" s="151" t="s">
        <v>585</v>
      </c>
      <c r="G88" s="151" t="s">
        <v>62</v>
      </c>
      <c r="H88" s="151" t="s">
        <v>62</v>
      </c>
      <c r="I88" s="151" t="s">
        <v>62</v>
      </c>
      <c r="J88" s="151" t="s">
        <v>62</v>
      </c>
      <c r="K88" s="151" t="s">
        <v>736</v>
      </c>
      <c r="L88" s="151" t="s">
        <v>836</v>
      </c>
      <c r="M88" s="158">
        <v>-216894</v>
      </c>
    </row>
    <row r="89" spans="1:13" hidden="1" outlineLevel="2" x14ac:dyDescent="0.2">
      <c r="A89" s="156">
        <v>202001</v>
      </c>
      <c r="B89" s="150">
        <v>33200016</v>
      </c>
      <c r="C89" s="151" t="s">
        <v>816</v>
      </c>
      <c r="D89" s="152">
        <v>43853</v>
      </c>
      <c r="E89" s="151" t="s">
        <v>741</v>
      </c>
      <c r="F89" s="151" t="s">
        <v>586</v>
      </c>
      <c r="G89" s="151" t="s">
        <v>62</v>
      </c>
      <c r="H89" s="151" t="s">
        <v>62</v>
      </c>
      <c r="I89" s="151" t="s">
        <v>62</v>
      </c>
      <c r="J89" s="151" t="s">
        <v>62</v>
      </c>
      <c r="K89" s="151" t="s">
        <v>736</v>
      </c>
      <c r="L89" s="151" t="s">
        <v>837</v>
      </c>
      <c r="M89" s="158">
        <v>942</v>
      </c>
    </row>
    <row r="90" spans="1:13" hidden="1" outlineLevel="2" x14ac:dyDescent="0.2">
      <c r="A90" s="156">
        <v>202001</v>
      </c>
      <c r="B90" s="150">
        <v>33200016</v>
      </c>
      <c r="C90" s="151" t="s">
        <v>816</v>
      </c>
      <c r="D90" s="152">
        <v>43853</v>
      </c>
      <c r="E90" s="151" t="s">
        <v>835</v>
      </c>
      <c r="F90" s="151" t="s">
        <v>585</v>
      </c>
      <c r="G90" s="151" t="s">
        <v>62</v>
      </c>
      <c r="H90" s="151" t="s">
        <v>62</v>
      </c>
      <c r="I90" s="151" t="s">
        <v>62</v>
      </c>
      <c r="J90" s="151" t="s">
        <v>62</v>
      </c>
      <c r="K90" s="151" t="s">
        <v>736</v>
      </c>
      <c r="L90" s="151" t="s">
        <v>837</v>
      </c>
      <c r="M90" s="158">
        <v>-942</v>
      </c>
    </row>
    <row r="91" spans="1:13" hidden="1" outlineLevel="2" x14ac:dyDescent="0.2">
      <c r="A91" s="156">
        <v>202001</v>
      </c>
      <c r="B91" s="150">
        <v>33200017</v>
      </c>
      <c r="C91" s="151" t="s">
        <v>816</v>
      </c>
      <c r="D91" s="152">
        <v>43857</v>
      </c>
      <c r="E91" s="151" t="s">
        <v>838</v>
      </c>
      <c r="F91" s="151" t="s">
        <v>578</v>
      </c>
      <c r="G91" s="151" t="s">
        <v>62</v>
      </c>
      <c r="H91" s="151" t="s">
        <v>62</v>
      </c>
      <c r="I91" s="151" t="s">
        <v>62</v>
      </c>
      <c r="J91" s="151" t="s">
        <v>62</v>
      </c>
      <c r="K91" s="151" t="s">
        <v>736</v>
      </c>
      <c r="L91" s="151" t="s">
        <v>839</v>
      </c>
      <c r="M91" s="158">
        <v>-354000</v>
      </c>
    </row>
    <row r="92" spans="1:13" hidden="1" outlineLevel="2" x14ac:dyDescent="0.2">
      <c r="A92" s="156">
        <v>202001</v>
      </c>
      <c r="B92" s="150">
        <v>33200017</v>
      </c>
      <c r="C92" s="151" t="s">
        <v>816</v>
      </c>
      <c r="D92" s="152">
        <v>43857</v>
      </c>
      <c r="E92" s="151" t="s">
        <v>741</v>
      </c>
      <c r="F92" s="151" t="s">
        <v>586</v>
      </c>
      <c r="G92" s="151" t="s">
        <v>62</v>
      </c>
      <c r="H92" s="151" t="s">
        <v>62</v>
      </c>
      <c r="I92" s="151" t="s">
        <v>62</v>
      </c>
      <c r="J92" s="151" t="s">
        <v>62</v>
      </c>
      <c r="K92" s="151" t="s">
        <v>736</v>
      </c>
      <c r="L92" s="151" t="s">
        <v>840</v>
      </c>
      <c r="M92" s="158">
        <v>4147000</v>
      </c>
    </row>
    <row r="93" spans="1:13" hidden="1" outlineLevel="2" x14ac:dyDescent="0.2">
      <c r="A93" s="156">
        <v>202001</v>
      </c>
      <c r="B93" s="150">
        <v>33200017</v>
      </c>
      <c r="C93" s="151" t="s">
        <v>816</v>
      </c>
      <c r="D93" s="152">
        <v>43857</v>
      </c>
      <c r="E93" s="151" t="s">
        <v>432</v>
      </c>
      <c r="F93" s="151" t="s">
        <v>433</v>
      </c>
      <c r="G93" s="151" t="s">
        <v>817</v>
      </c>
      <c r="H93" s="151" t="s">
        <v>526</v>
      </c>
      <c r="I93" s="151" t="s">
        <v>62</v>
      </c>
      <c r="J93" s="151" t="s">
        <v>62</v>
      </c>
      <c r="K93" s="151" t="s">
        <v>736</v>
      </c>
      <c r="L93" s="151" t="s">
        <v>841</v>
      </c>
      <c r="M93" s="158">
        <v>-3793000</v>
      </c>
    </row>
    <row r="94" spans="1:13" hidden="1" outlineLevel="2" x14ac:dyDescent="0.2">
      <c r="A94" s="156">
        <v>202001</v>
      </c>
      <c r="B94" s="150">
        <v>36200001</v>
      </c>
      <c r="C94" s="151" t="s">
        <v>842</v>
      </c>
      <c r="D94" s="152">
        <v>43846</v>
      </c>
      <c r="E94" s="151" t="s">
        <v>777</v>
      </c>
      <c r="F94" s="151" t="s">
        <v>607</v>
      </c>
      <c r="G94" s="151" t="s">
        <v>62</v>
      </c>
      <c r="H94" s="151" t="s">
        <v>62</v>
      </c>
      <c r="I94" s="151" t="s">
        <v>790</v>
      </c>
      <c r="J94" s="151" t="s">
        <v>759</v>
      </c>
      <c r="K94" s="151" t="s">
        <v>736</v>
      </c>
      <c r="L94" s="151" t="s">
        <v>62</v>
      </c>
      <c r="M94" s="158">
        <v>1015</v>
      </c>
    </row>
    <row r="95" spans="1:13" hidden="1" outlineLevel="2" x14ac:dyDescent="0.2">
      <c r="A95" s="156">
        <v>202001</v>
      </c>
      <c r="B95" s="150">
        <v>36200001</v>
      </c>
      <c r="C95" s="151" t="s">
        <v>842</v>
      </c>
      <c r="D95" s="152">
        <v>43843</v>
      </c>
      <c r="E95" s="151" t="s">
        <v>777</v>
      </c>
      <c r="F95" s="151" t="s">
        <v>607</v>
      </c>
      <c r="G95" s="151" t="s">
        <v>62</v>
      </c>
      <c r="H95" s="151" t="s">
        <v>62</v>
      </c>
      <c r="I95" s="151" t="s">
        <v>785</v>
      </c>
      <c r="J95" s="151" t="s">
        <v>739</v>
      </c>
      <c r="K95" s="151" t="s">
        <v>736</v>
      </c>
      <c r="L95" s="151" t="s">
        <v>62</v>
      </c>
      <c r="M95" s="158">
        <v>2041</v>
      </c>
    </row>
    <row r="96" spans="1:13" hidden="1" outlineLevel="2" x14ac:dyDescent="0.2">
      <c r="A96" s="156">
        <v>202001</v>
      </c>
      <c r="B96" s="150">
        <v>36200001</v>
      </c>
      <c r="C96" s="151" t="s">
        <v>842</v>
      </c>
      <c r="D96" s="152">
        <v>43846</v>
      </c>
      <c r="E96" s="151" t="s">
        <v>777</v>
      </c>
      <c r="F96" s="151" t="s">
        <v>607</v>
      </c>
      <c r="G96" s="151" t="s">
        <v>62</v>
      </c>
      <c r="H96" s="151" t="s">
        <v>62</v>
      </c>
      <c r="I96" s="151" t="s">
        <v>843</v>
      </c>
      <c r="J96" s="151" t="s">
        <v>844</v>
      </c>
      <c r="K96" s="151" t="s">
        <v>736</v>
      </c>
      <c r="L96" s="151" t="s">
        <v>62</v>
      </c>
      <c r="M96" s="158">
        <v>3877.54</v>
      </c>
    </row>
    <row r="97" spans="1:13" hidden="1" outlineLevel="2" x14ac:dyDescent="0.2">
      <c r="A97" s="156">
        <v>202001</v>
      </c>
      <c r="B97" s="150">
        <v>36200001</v>
      </c>
      <c r="C97" s="151" t="s">
        <v>842</v>
      </c>
      <c r="D97" s="152">
        <v>43850</v>
      </c>
      <c r="E97" s="151" t="s">
        <v>777</v>
      </c>
      <c r="F97" s="151" t="s">
        <v>607</v>
      </c>
      <c r="G97" s="151" t="s">
        <v>62</v>
      </c>
      <c r="H97" s="151" t="s">
        <v>62</v>
      </c>
      <c r="I97" s="151" t="s">
        <v>845</v>
      </c>
      <c r="J97" s="151" t="s">
        <v>739</v>
      </c>
      <c r="K97" s="151" t="s">
        <v>736</v>
      </c>
      <c r="L97" s="151" t="s">
        <v>62</v>
      </c>
      <c r="M97" s="158">
        <v>48323</v>
      </c>
    </row>
    <row r="98" spans="1:13" hidden="1" outlineLevel="2" x14ac:dyDescent="0.2">
      <c r="A98" s="156">
        <v>202001</v>
      </c>
      <c r="B98" s="150">
        <v>36200001</v>
      </c>
      <c r="C98" s="151" t="s">
        <v>842</v>
      </c>
      <c r="D98" s="152">
        <v>43850</v>
      </c>
      <c r="E98" s="151" t="s">
        <v>777</v>
      </c>
      <c r="F98" s="151" t="s">
        <v>607</v>
      </c>
      <c r="G98" s="151" t="s">
        <v>62</v>
      </c>
      <c r="H98" s="151" t="s">
        <v>62</v>
      </c>
      <c r="I98" s="151" t="s">
        <v>846</v>
      </c>
      <c r="J98" s="151" t="s">
        <v>847</v>
      </c>
      <c r="K98" s="151" t="s">
        <v>736</v>
      </c>
      <c r="L98" s="151" t="s">
        <v>62</v>
      </c>
      <c r="M98" s="158">
        <v>3909</v>
      </c>
    </row>
    <row r="99" spans="1:13" hidden="1" outlineLevel="2" x14ac:dyDescent="0.2">
      <c r="A99" s="156">
        <v>202001</v>
      </c>
      <c r="B99" s="150">
        <v>36200001</v>
      </c>
      <c r="C99" s="151" t="s">
        <v>842</v>
      </c>
      <c r="D99" s="152">
        <v>43832</v>
      </c>
      <c r="E99" s="151" t="s">
        <v>741</v>
      </c>
      <c r="F99" s="151" t="s">
        <v>586</v>
      </c>
      <c r="G99" s="151" t="s">
        <v>62</v>
      </c>
      <c r="H99" s="151" t="s">
        <v>62</v>
      </c>
      <c r="I99" s="151" t="s">
        <v>62</v>
      </c>
      <c r="J99" s="151" t="s">
        <v>62</v>
      </c>
      <c r="K99" s="151" t="s">
        <v>736</v>
      </c>
      <c r="L99" s="151" t="s">
        <v>848</v>
      </c>
      <c r="M99" s="158">
        <v>-8665</v>
      </c>
    </row>
    <row r="100" spans="1:13" hidden="1" outlineLevel="2" x14ac:dyDescent="0.2">
      <c r="A100" s="156">
        <v>202001</v>
      </c>
      <c r="B100" s="150">
        <v>36200001</v>
      </c>
      <c r="C100" s="151" t="s">
        <v>842</v>
      </c>
      <c r="D100" s="152">
        <v>43833</v>
      </c>
      <c r="E100" s="151" t="s">
        <v>741</v>
      </c>
      <c r="F100" s="151" t="s">
        <v>586</v>
      </c>
      <c r="G100" s="151" t="s">
        <v>62</v>
      </c>
      <c r="H100" s="151" t="s">
        <v>62</v>
      </c>
      <c r="I100" s="151" t="s">
        <v>62</v>
      </c>
      <c r="J100" s="151" t="s">
        <v>62</v>
      </c>
      <c r="K100" s="151" t="s">
        <v>736</v>
      </c>
      <c r="L100" s="151" t="s">
        <v>848</v>
      </c>
      <c r="M100" s="158">
        <v>-17000</v>
      </c>
    </row>
    <row r="101" spans="1:13" hidden="1" outlineLevel="2" x14ac:dyDescent="0.2">
      <c r="A101" s="156">
        <v>202001</v>
      </c>
      <c r="B101" s="150">
        <v>36200001</v>
      </c>
      <c r="C101" s="151" t="s">
        <v>842</v>
      </c>
      <c r="D101" s="152">
        <v>43836</v>
      </c>
      <c r="E101" s="151" t="s">
        <v>741</v>
      </c>
      <c r="F101" s="151" t="s">
        <v>586</v>
      </c>
      <c r="G101" s="151" t="s">
        <v>62</v>
      </c>
      <c r="H101" s="151" t="s">
        <v>62</v>
      </c>
      <c r="I101" s="151" t="s">
        <v>62</v>
      </c>
      <c r="J101" s="151" t="s">
        <v>62</v>
      </c>
      <c r="K101" s="151" t="s">
        <v>736</v>
      </c>
      <c r="L101" s="151" t="s">
        <v>848</v>
      </c>
      <c r="M101" s="158">
        <v>-71813.45</v>
      </c>
    </row>
    <row r="102" spans="1:13" hidden="1" outlineLevel="2" x14ac:dyDescent="0.2">
      <c r="A102" s="156">
        <v>202001</v>
      </c>
      <c r="B102" s="150">
        <v>36200001</v>
      </c>
      <c r="C102" s="151" t="s">
        <v>842</v>
      </c>
      <c r="D102" s="152">
        <v>43847</v>
      </c>
      <c r="E102" s="151" t="s">
        <v>777</v>
      </c>
      <c r="F102" s="151" t="s">
        <v>607</v>
      </c>
      <c r="G102" s="151" t="s">
        <v>62</v>
      </c>
      <c r="H102" s="151" t="s">
        <v>62</v>
      </c>
      <c r="I102" s="151" t="s">
        <v>849</v>
      </c>
      <c r="J102" s="151" t="s">
        <v>850</v>
      </c>
      <c r="K102" s="151" t="s">
        <v>736</v>
      </c>
      <c r="L102" s="151" t="s">
        <v>62</v>
      </c>
      <c r="M102" s="158">
        <v>1045</v>
      </c>
    </row>
    <row r="103" spans="1:13" hidden="1" outlineLevel="2" x14ac:dyDescent="0.2">
      <c r="A103" s="156">
        <v>202001</v>
      </c>
      <c r="B103" s="150">
        <v>36200001</v>
      </c>
      <c r="C103" s="151" t="s">
        <v>842</v>
      </c>
      <c r="D103" s="152">
        <v>43850</v>
      </c>
      <c r="E103" s="151" t="s">
        <v>741</v>
      </c>
      <c r="F103" s="151" t="s">
        <v>586</v>
      </c>
      <c r="G103" s="151" t="s">
        <v>62</v>
      </c>
      <c r="H103" s="151" t="s">
        <v>62</v>
      </c>
      <c r="I103" s="151" t="s">
        <v>62</v>
      </c>
      <c r="J103" s="151" t="s">
        <v>62</v>
      </c>
      <c r="K103" s="151" t="s">
        <v>736</v>
      </c>
      <c r="L103" s="151" t="s">
        <v>848</v>
      </c>
      <c r="M103" s="158">
        <v>-58889.5</v>
      </c>
    </row>
    <row r="104" spans="1:13" hidden="1" outlineLevel="2" x14ac:dyDescent="0.2">
      <c r="A104" s="156">
        <v>202001</v>
      </c>
      <c r="B104" s="150">
        <v>36200001</v>
      </c>
      <c r="C104" s="151" t="s">
        <v>842</v>
      </c>
      <c r="D104" s="152">
        <v>43852</v>
      </c>
      <c r="E104" s="151" t="s">
        <v>741</v>
      </c>
      <c r="F104" s="151" t="s">
        <v>586</v>
      </c>
      <c r="G104" s="151" t="s">
        <v>62</v>
      </c>
      <c r="H104" s="151" t="s">
        <v>62</v>
      </c>
      <c r="I104" s="151" t="s">
        <v>62</v>
      </c>
      <c r="J104" s="151" t="s">
        <v>62</v>
      </c>
      <c r="K104" s="151" t="s">
        <v>736</v>
      </c>
      <c r="L104" s="151" t="s">
        <v>848</v>
      </c>
      <c r="M104" s="158">
        <v>-1982.26</v>
      </c>
    </row>
    <row r="105" spans="1:13" hidden="1" outlineLevel="2" x14ac:dyDescent="0.2">
      <c r="A105" s="156">
        <v>202001</v>
      </c>
      <c r="B105" s="150">
        <v>36200001</v>
      </c>
      <c r="C105" s="151" t="s">
        <v>842</v>
      </c>
      <c r="D105" s="152">
        <v>43832</v>
      </c>
      <c r="E105" s="151" t="s">
        <v>777</v>
      </c>
      <c r="F105" s="151" t="s">
        <v>607</v>
      </c>
      <c r="G105" s="151" t="s">
        <v>62</v>
      </c>
      <c r="H105" s="151" t="s">
        <v>62</v>
      </c>
      <c r="I105" s="151" t="s">
        <v>790</v>
      </c>
      <c r="J105" s="151" t="s">
        <v>759</v>
      </c>
      <c r="K105" s="151" t="s">
        <v>736</v>
      </c>
      <c r="L105" s="151" t="s">
        <v>62</v>
      </c>
      <c r="M105" s="158">
        <v>2611</v>
      </c>
    </row>
    <row r="106" spans="1:13" hidden="1" outlineLevel="2" x14ac:dyDescent="0.2">
      <c r="A106" s="156">
        <v>202001</v>
      </c>
      <c r="B106" s="150">
        <v>36200001</v>
      </c>
      <c r="C106" s="151" t="s">
        <v>842</v>
      </c>
      <c r="D106" s="152">
        <v>43832</v>
      </c>
      <c r="E106" s="151" t="s">
        <v>777</v>
      </c>
      <c r="F106" s="151" t="s">
        <v>607</v>
      </c>
      <c r="G106" s="151" t="s">
        <v>62</v>
      </c>
      <c r="H106" s="151" t="s">
        <v>62</v>
      </c>
      <c r="I106" s="151" t="s">
        <v>790</v>
      </c>
      <c r="J106" s="151" t="s">
        <v>759</v>
      </c>
      <c r="K106" s="151" t="s">
        <v>736</v>
      </c>
      <c r="L106" s="151" t="s">
        <v>62</v>
      </c>
      <c r="M106" s="158">
        <v>5579</v>
      </c>
    </row>
    <row r="107" spans="1:13" hidden="1" outlineLevel="2" x14ac:dyDescent="0.2">
      <c r="A107" s="156">
        <v>202001</v>
      </c>
      <c r="B107" s="150">
        <v>36200001</v>
      </c>
      <c r="C107" s="151" t="s">
        <v>842</v>
      </c>
      <c r="D107" s="152">
        <v>43832</v>
      </c>
      <c r="E107" s="151" t="s">
        <v>777</v>
      </c>
      <c r="F107" s="151" t="s">
        <v>607</v>
      </c>
      <c r="G107" s="151" t="s">
        <v>62</v>
      </c>
      <c r="H107" s="151" t="s">
        <v>62</v>
      </c>
      <c r="I107" s="151" t="s">
        <v>851</v>
      </c>
      <c r="J107" s="151" t="s">
        <v>852</v>
      </c>
      <c r="K107" s="151" t="s">
        <v>736</v>
      </c>
      <c r="L107" s="151" t="s">
        <v>62</v>
      </c>
      <c r="M107" s="158">
        <v>475</v>
      </c>
    </row>
    <row r="108" spans="1:13" hidden="1" outlineLevel="2" x14ac:dyDescent="0.2">
      <c r="A108" s="156">
        <v>202001</v>
      </c>
      <c r="B108" s="150">
        <v>36200001</v>
      </c>
      <c r="C108" s="151" t="s">
        <v>842</v>
      </c>
      <c r="D108" s="152">
        <v>43833</v>
      </c>
      <c r="E108" s="151" t="s">
        <v>777</v>
      </c>
      <c r="F108" s="151" t="s">
        <v>607</v>
      </c>
      <c r="G108" s="151" t="s">
        <v>62</v>
      </c>
      <c r="H108" s="151" t="s">
        <v>62</v>
      </c>
      <c r="I108" s="151" t="s">
        <v>790</v>
      </c>
      <c r="J108" s="151" t="s">
        <v>759</v>
      </c>
      <c r="K108" s="151" t="s">
        <v>736</v>
      </c>
      <c r="L108" s="151" t="s">
        <v>62</v>
      </c>
      <c r="M108" s="158">
        <v>17000</v>
      </c>
    </row>
    <row r="109" spans="1:13" hidden="1" outlineLevel="2" x14ac:dyDescent="0.2">
      <c r="A109" s="156">
        <v>202001</v>
      </c>
      <c r="B109" s="150">
        <v>36200001</v>
      </c>
      <c r="C109" s="151" t="s">
        <v>842</v>
      </c>
      <c r="D109" s="152">
        <v>43836</v>
      </c>
      <c r="E109" s="151" t="s">
        <v>777</v>
      </c>
      <c r="F109" s="151" t="s">
        <v>607</v>
      </c>
      <c r="G109" s="151" t="s">
        <v>62</v>
      </c>
      <c r="H109" s="151" t="s">
        <v>62</v>
      </c>
      <c r="I109" s="151" t="s">
        <v>790</v>
      </c>
      <c r="J109" s="151" t="s">
        <v>759</v>
      </c>
      <c r="K109" s="151" t="s">
        <v>736</v>
      </c>
      <c r="L109" s="151" t="s">
        <v>62</v>
      </c>
      <c r="M109" s="158">
        <v>15770.5</v>
      </c>
    </row>
    <row r="110" spans="1:13" hidden="1" outlineLevel="2" x14ac:dyDescent="0.2">
      <c r="A110" s="156">
        <v>202001</v>
      </c>
      <c r="B110" s="150">
        <v>36200001</v>
      </c>
      <c r="C110" s="151" t="s">
        <v>842</v>
      </c>
      <c r="D110" s="152">
        <v>43836</v>
      </c>
      <c r="E110" s="151" t="s">
        <v>777</v>
      </c>
      <c r="F110" s="151" t="s">
        <v>607</v>
      </c>
      <c r="G110" s="151" t="s">
        <v>62</v>
      </c>
      <c r="H110" s="151" t="s">
        <v>62</v>
      </c>
      <c r="I110" s="151" t="s">
        <v>790</v>
      </c>
      <c r="J110" s="151" t="s">
        <v>759</v>
      </c>
      <c r="K110" s="151" t="s">
        <v>736</v>
      </c>
      <c r="L110" s="151" t="s">
        <v>62</v>
      </c>
      <c r="M110" s="158">
        <v>3744</v>
      </c>
    </row>
    <row r="111" spans="1:13" hidden="1" outlineLevel="2" x14ac:dyDescent="0.2">
      <c r="A111" s="156">
        <v>202001</v>
      </c>
      <c r="B111" s="150">
        <v>36200001</v>
      </c>
      <c r="C111" s="151" t="s">
        <v>842</v>
      </c>
      <c r="D111" s="152">
        <v>43836</v>
      </c>
      <c r="E111" s="151" t="s">
        <v>777</v>
      </c>
      <c r="F111" s="151" t="s">
        <v>607</v>
      </c>
      <c r="G111" s="151" t="s">
        <v>62</v>
      </c>
      <c r="H111" s="151" t="s">
        <v>62</v>
      </c>
      <c r="I111" s="151" t="s">
        <v>790</v>
      </c>
      <c r="J111" s="151" t="s">
        <v>759</v>
      </c>
      <c r="K111" s="151" t="s">
        <v>736</v>
      </c>
      <c r="L111" s="151" t="s">
        <v>62</v>
      </c>
      <c r="M111" s="158">
        <v>12453.25</v>
      </c>
    </row>
    <row r="112" spans="1:13" hidden="1" outlineLevel="2" x14ac:dyDescent="0.2">
      <c r="A112" s="156">
        <v>202001</v>
      </c>
      <c r="B112" s="150">
        <v>36200001</v>
      </c>
      <c r="C112" s="151" t="s">
        <v>842</v>
      </c>
      <c r="D112" s="152">
        <v>43836</v>
      </c>
      <c r="E112" s="151" t="s">
        <v>777</v>
      </c>
      <c r="F112" s="151" t="s">
        <v>607</v>
      </c>
      <c r="G112" s="151" t="s">
        <v>62</v>
      </c>
      <c r="H112" s="151" t="s">
        <v>62</v>
      </c>
      <c r="I112" s="151" t="s">
        <v>790</v>
      </c>
      <c r="J112" s="151" t="s">
        <v>759</v>
      </c>
      <c r="K112" s="151" t="s">
        <v>736</v>
      </c>
      <c r="L112" s="151" t="s">
        <v>62</v>
      </c>
      <c r="M112" s="158">
        <v>8731.73</v>
      </c>
    </row>
    <row r="113" spans="1:13" hidden="1" outlineLevel="2" x14ac:dyDescent="0.2">
      <c r="A113" s="156">
        <v>202001</v>
      </c>
      <c r="B113" s="150">
        <v>36200001</v>
      </c>
      <c r="C113" s="151" t="s">
        <v>842</v>
      </c>
      <c r="D113" s="152">
        <v>43836</v>
      </c>
      <c r="E113" s="151" t="s">
        <v>777</v>
      </c>
      <c r="F113" s="151" t="s">
        <v>607</v>
      </c>
      <c r="G113" s="151" t="s">
        <v>62</v>
      </c>
      <c r="H113" s="151" t="s">
        <v>62</v>
      </c>
      <c r="I113" s="151" t="s">
        <v>790</v>
      </c>
      <c r="J113" s="151" t="s">
        <v>759</v>
      </c>
      <c r="K113" s="151" t="s">
        <v>736</v>
      </c>
      <c r="L113" s="151" t="s">
        <v>62</v>
      </c>
      <c r="M113" s="158">
        <v>18672.97</v>
      </c>
    </row>
    <row r="114" spans="1:13" hidden="1" outlineLevel="2" x14ac:dyDescent="0.2">
      <c r="A114" s="156">
        <v>202001</v>
      </c>
      <c r="B114" s="150">
        <v>36200001</v>
      </c>
      <c r="C114" s="151" t="s">
        <v>842</v>
      </c>
      <c r="D114" s="152">
        <v>43838</v>
      </c>
      <c r="E114" s="151" t="s">
        <v>777</v>
      </c>
      <c r="F114" s="151" t="s">
        <v>607</v>
      </c>
      <c r="G114" s="151" t="s">
        <v>62</v>
      </c>
      <c r="H114" s="151" t="s">
        <v>62</v>
      </c>
      <c r="I114" s="151" t="s">
        <v>790</v>
      </c>
      <c r="J114" s="151" t="s">
        <v>759</v>
      </c>
      <c r="K114" s="151" t="s">
        <v>736</v>
      </c>
      <c r="L114" s="151" t="s">
        <v>62</v>
      </c>
      <c r="M114" s="158">
        <v>16700</v>
      </c>
    </row>
    <row r="115" spans="1:13" hidden="1" outlineLevel="2" x14ac:dyDescent="0.2">
      <c r="A115" s="156">
        <v>202001</v>
      </c>
      <c r="B115" s="150">
        <v>36200001</v>
      </c>
      <c r="C115" s="151" t="s">
        <v>842</v>
      </c>
      <c r="D115" s="152">
        <v>43836</v>
      </c>
      <c r="E115" s="151" t="s">
        <v>777</v>
      </c>
      <c r="F115" s="151" t="s">
        <v>607</v>
      </c>
      <c r="G115" s="151" t="s">
        <v>62</v>
      </c>
      <c r="H115" s="151" t="s">
        <v>62</v>
      </c>
      <c r="I115" s="151" t="s">
        <v>853</v>
      </c>
      <c r="J115" s="151" t="s">
        <v>854</v>
      </c>
      <c r="K115" s="151" t="s">
        <v>736</v>
      </c>
      <c r="L115" s="151" t="s">
        <v>62</v>
      </c>
      <c r="M115" s="158">
        <v>8666</v>
      </c>
    </row>
    <row r="116" spans="1:13" hidden="1" outlineLevel="2" x14ac:dyDescent="0.2">
      <c r="A116" s="156">
        <v>202001</v>
      </c>
      <c r="B116" s="150">
        <v>36200001</v>
      </c>
      <c r="C116" s="151" t="s">
        <v>842</v>
      </c>
      <c r="D116" s="152">
        <v>43836</v>
      </c>
      <c r="E116" s="151" t="s">
        <v>777</v>
      </c>
      <c r="F116" s="151" t="s">
        <v>607</v>
      </c>
      <c r="G116" s="151" t="s">
        <v>62</v>
      </c>
      <c r="H116" s="151" t="s">
        <v>62</v>
      </c>
      <c r="I116" s="151" t="s">
        <v>855</v>
      </c>
      <c r="J116" s="151" t="s">
        <v>856</v>
      </c>
      <c r="K116" s="151" t="s">
        <v>736</v>
      </c>
      <c r="L116" s="151" t="s">
        <v>62</v>
      </c>
      <c r="M116" s="158">
        <v>3775</v>
      </c>
    </row>
    <row r="117" spans="1:13" hidden="1" outlineLevel="2" x14ac:dyDescent="0.2">
      <c r="A117" s="156">
        <v>202001</v>
      </c>
      <c r="B117" s="150">
        <v>36200001</v>
      </c>
      <c r="C117" s="151" t="s">
        <v>842</v>
      </c>
      <c r="D117" s="152">
        <v>43838</v>
      </c>
      <c r="E117" s="151" t="s">
        <v>777</v>
      </c>
      <c r="F117" s="151" t="s">
        <v>607</v>
      </c>
      <c r="G117" s="151" t="s">
        <v>62</v>
      </c>
      <c r="H117" s="151" t="s">
        <v>62</v>
      </c>
      <c r="I117" s="151" t="s">
        <v>857</v>
      </c>
      <c r="J117" s="151" t="s">
        <v>755</v>
      </c>
      <c r="K117" s="151" t="s">
        <v>736</v>
      </c>
      <c r="L117" s="151" t="s">
        <v>62</v>
      </c>
      <c r="M117" s="158">
        <v>757970.24</v>
      </c>
    </row>
    <row r="118" spans="1:13" hidden="1" outlineLevel="2" x14ac:dyDescent="0.2">
      <c r="A118" s="156">
        <v>202001</v>
      </c>
      <c r="B118" s="150">
        <v>36200001</v>
      </c>
      <c r="C118" s="151" t="s">
        <v>842</v>
      </c>
      <c r="D118" s="152">
        <v>43843</v>
      </c>
      <c r="E118" s="151" t="s">
        <v>777</v>
      </c>
      <c r="F118" s="151" t="s">
        <v>607</v>
      </c>
      <c r="G118" s="151" t="s">
        <v>62</v>
      </c>
      <c r="H118" s="151" t="s">
        <v>62</v>
      </c>
      <c r="I118" s="151" t="s">
        <v>858</v>
      </c>
      <c r="J118" s="151" t="s">
        <v>859</v>
      </c>
      <c r="K118" s="151" t="s">
        <v>736</v>
      </c>
      <c r="L118" s="151" t="s">
        <v>62</v>
      </c>
      <c r="M118" s="158">
        <v>4788</v>
      </c>
    </row>
    <row r="119" spans="1:13" hidden="1" outlineLevel="2" x14ac:dyDescent="0.2">
      <c r="A119" s="156">
        <v>202001</v>
      </c>
      <c r="B119" s="150">
        <v>36200001</v>
      </c>
      <c r="C119" s="151" t="s">
        <v>842</v>
      </c>
      <c r="D119" s="152">
        <v>43840</v>
      </c>
      <c r="E119" s="151" t="s">
        <v>777</v>
      </c>
      <c r="F119" s="151" t="s">
        <v>607</v>
      </c>
      <c r="G119" s="151" t="s">
        <v>62</v>
      </c>
      <c r="H119" s="151" t="s">
        <v>62</v>
      </c>
      <c r="I119" s="151" t="s">
        <v>860</v>
      </c>
      <c r="J119" s="151" t="s">
        <v>861</v>
      </c>
      <c r="K119" s="151" t="s">
        <v>736</v>
      </c>
      <c r="L119" s="151" t="s">
        <v>62</v>
      </c>
      <c r="M119" s="158">
        <v>2429.7800000000002</v>
      </c>
    </row>
    <row r="120" spans="1:13" hidden="1" outlineLevel="2" x14ac:dyDescent="0.2">
      <c r="A120" s="156">
        <v>202001</v>
      </c>
      <c r="B120" s="150">
        <v>36200001</v>
      </c>
      <c r="C120" s="151" t="s">
        <v>842</v>
      </c>
      <c r="D120" s="152">
        <v>43846</v>
      </c>
      <c r="E120" s="151" t="s">
        <v>777</v>
      </c>
      <c r="F120" s="151" t="s">
        <v>607</v>
      </c>
      <c r="G120" s="151" t="s">
        <v>62</v>
      </c>
      <c r="H120" s="151" t="s">
        <v>62</v>
      </c>
      <c r="I120" s="151" t="s">
        <v>774</v>
      </c>
      <c r="J120" s="151" t="s">
        <v>775</v>
      </c>
      <c r="K120" s="151" t="s">
        <v>736</v>
      </c>
      <c r="L120" s="151" t="s">
        <v>62</v>
      </c>
      <c r="M120" s="158">
        <v>137000</v>
      </c>
    </row>
    <row r="121" spans="1:13" hidden="1" outlineLevel="2" x14ac:dyDescent="0.2">
      <c r="A121" s="156">
        <v>202001</v>
      </c>
      <c r="B121" s="150">
        <v>36200001</v>
      </c>
      <c r="C121" s="151" t="s">
        <v>842</v>
      </c>
      <c r="D121" s="152">
        <v>43838</v>
      </c>
      <c r="E121" s="151" t="s">
        <v>741</v>
      </c>
      <c r="F121" s="151" t="s">
        <v>586</v>
      </c>
      <c r="G121" s="151" t="s">
        <v>62</v>
      </c>
      <c r="H121" s="151" t="s">
        <v>62</v>
      </c>
      <c r="I121" s="151" t="s">
        <v>62</v>
      </c>
      <c r="J121" s="151" t="s">
        <v>62</v>
      </c>
      <c r="K121" s="151" t="s">
        <v>736</v>
      </c>
      <c r="L121" s="151" t="s">
        <v>848</v>
      </c>
      <c r="M121" s="158">
        <v>-774670.24</v>
      </c>
    </row>
    <row r="122" spans="1:13" hidden="1" outlineLevel="2" x14ac:dyDescent="0.2">
      <c r="A122" s="156">
        <v>202001</v>
      </c>
      <c r="B122" s="150">
        <v>36200001</v>
      </c>
      <c r="C122" s="151" t="s">
        <v>842</v>
      </c>
      <c r="D122" s="152">
        <v>43840</v>
      </c>
      <c r="E122" s="151" t="s">
        <v>741</v>
      </c>
      <c r="F122" s="151" t="s">
        <v>586</v>
      </c>
      <c r="G122" s="151" t="s">
        <v>62</v>
      </c>
      <c r="H122" s="151" t="s">
        <v>62</v>
      </c>
      <c r="I122" s="151" t="s">
        <v>62</v>
      </c>
      <c r="J122" s="151" t="s">
        <v>62</v>
      </c>
      <c r="K122" s="151" t="s">
        <v>736</v>
      </c>
      <c r="L122" s="151" t="s">
        <v>848</v>
      </c>
      <c r="M122" s="158">
        <v>-2429.7800000000002</v>
      </c>
    </row>
    <row r="123" spans="1:13" hidden="1" outlineLevel="2" x14ac:dyDescent="0.2">
      <c r="A123" s="156">
        <v>202001</v>
      </c>
      <c r="B123" s="150">
        <v>36200001</v>
      </c>
      <c r="C123" s="151" t="s">
        <v>842</v>
      </c>
      <c r="D123" s="152">
        <v>43843</v>
      </c>
      <c r="E123" s="151" t="s">
        <v>741</v>
      </c>
      <c r="F123" s="151" t="s">
        <v>586</v>
      </c>
      <c r="G123" s="151" t="s">
        <v>62</v>
      </c>
      <c r="H123" s="151" t="s">
        <v>62</v>
      </c>
      <c r="I123" s="151" t="s">
        <v>62</v>
      </c>
      <c r="J123" s="151" t="s">
        <v>62</v>
      </c>
      <c r="K123" s="151" t="s">
        <v>736</v>
      </c>
      <c r="L123" s="151" t="s">
        <v>848</v>
      </c>
      <c r="M123" s="158">
        <v>-6829</v>
      </c>
    </row>
    <row r="124" spans="1:13" hidden="1" outlineLevel="2" x14ac:dyDescent="0.2">
      <c r="A124" s="156">
        <v>202001</v>
      </c>
      <c r="B124" s="150">
        <v>36200001</v>
      </c>
      <c r="C124" s="151" t="s">
        <v>842</v>
      </c>
      <c r="D124" s="152">
        <v>43846</v>
      </c>
      <c r="E124" s="151" t="s">
        <v>741</v>
      </c>
      <c r="F124" s="151" t="s">
        <v>586</v>
      </c>
      <c r="G124" s="151" t="s">
        <v>62</v>
      </c>
      <c r="H124" s="151" t="s">
        <v>62</v>
      </c>
      <c r="I124" s="151" t="s">
        <v>62</v>
      </c>
      <c r="J124" s="151" t="s">
        <v>62</v>
      </c>
      <c r="K124" s="151" t="s">
        <v>736</v>
      </c>
      <c r="L124" s="151" t="s">
        <v>848</v>
      </c>
      <c r="M124" s="158">
        <v>-141892.54</v>
      </c>
    </row>
    <row r="125" spans="1:13" hidden="1" outlineLevel="2" x14ac:dyDescent="0.2">
      <c r="A125" s="156">
        <v>202001</v>
      </c>
      <c r="B125" s="150">
        <v>36200001</v>
      </c>
      <c r="C125" s="151" t="s">
        <v>842</v>
      </c>
      <c r="D125" s="152">
        <v>43847</v>
      </c>
      <c r="E125" s="151" t="s">
        <v>741</v>
      </c>
      <c r="F125" s="151" t="s">
        <v>586</v>
      </c>
      <c r="G125" s="151" t="s">
        <v>62</v>
      </c>
      <c r="H125" s="151" t="s">
        <v>62</v>
      </c>
      <c r="I125" s="151" t="s">
        <v>62</v>
      </c>
      <c r="J125" s="151" t="s">
        <v>62</v>
      </c>
      <c r="K125" s="151" t="s">
        <v>736</v>
      </c>
      <c r="L125" s="151" t="s">
        <v>848</v>
      </c>
      <c r="M125" s="158">
        <v>-16613.75</v>
      </c>
    </row>
    <row r="126" spans="1:13" hidden="1" outlineLevel="2" x14ac:dyDescent="0.2">
      <c r="A126" s="156">
        <v>202001</v>
      </c>
      <c r="B126" s="150">
        <v>36200001</v>
      </c>
      <c r="C126" s="151" t="s">
        <v>842</v>
      </c>
      <c r="D126" s="152">
        <v>43847</v>
      </c>
      <c r="E126" s="151" t="s">
        <v>777</v>
      </c>
      <c r="F126" s="151" t="s">
        <v>607</v>
      </c>
      <c r="G126" s="151" t="s">
        <v>62</v>
      </c>
      <c r="H126" s="151" t="s">
        <v>62</v>
      </c>
      <c r="I126" s="151" t="s">
        <v>862</v>
      </c>
      <c r="J126" s="151" t="s">
        <v>863</v>
      </c>
      <c r="K126" s="151" t="s">
        <v>736</v>
      </c>
      <c r="L126" s="151" t="s">
        <v>62</v>
      </c>
      <c r="M126" s="158">
        <v>15568.75</v>
      </c>
    </row>
    <row r="127" spans="1:13" hidden="1" outlineLevel="2" x14ac:dyDescent="0.2">
      <c r="A127" s="156">
        <v>202001</v>
      </c>
      <c r="B127" s="150">
        <v>36200001</v>
      </c>
      <c r="C127" s="151" t="s">
        <v>842</v>
      </c>
      <c r="D127" s="152">
        <v>43850</v>
      </c>
      <c r="E127" s="151" t="s">
        <v>777</v>
      </c>
      <c r="F127" s="151" t="s">
        <v>607</v>
      </c>
      <c r="G127" s="151" t="s">
        <v>62</v>
      </c>
      <c r="H127" s="151" t="s">
        <v>62</v>
      </c>
      <c r="I127" s="151" t="s">
        <v>864</v>
      </c>
      <c r="J127" s="151" t="s">
        <v>865</v>
      </c>
      <c r="K127" s="151" t="s">
        <v>736</v>
      </c>
      <c r="L127" s="151" t="s">
        <v>62</v>
      </c>
      <c r="M127" s="158">
        <v>3750</v>
      </c>
    </row>
    <row r="128" spans="1:13" hidden="1" outlineLevel="2" x14ac:dyDescent="0.2">
      <c r="A128" s="156">
        <v>202001</v>
      </c>
      <c r="B128" s="150">
        <v>36200001</v>
      </c>
      <c r="C128" s="151" t="s">
        <v>842</v>
      </c>
      <c r="D128" s="152">
        <v>43850</v>
      </c>
      <c r="E128" s="151" t="s">
        <v>777</v>
      </c>
      <c r="F128" s="151" t="s">
        <v>607</v>
      </c>
      <c r="G128" s="151" t="s">
        <v>62</v>
      </c>
      <c r="H128" s="151" t="s">
        <v>62</v>
      </c>
      <c r="I128" s="151" t="s">
        <v>864</v>
      </c>
      <c r="J128" s="151" t="s">
        <v>865</v>
      </c>
      <c r="K128" s="151" t="s">
        <v>736</v>
      </c>
      <c r="L128" s="151" t="s">
        <v>62</v>
      </c>
      <c r="M128" s="158">
        <v>1820</v>
      </c>
    </row>
    <row r="129" spans="1:13" hidden="1" outlineLevel="2" x14ac:dyDescent="0.2">
      <c r="A129" s="156">
        <v>202001</v>
      </c>
      <c r="B129" s="150">
        <v>36200001</v>
      </c>
      <c r="C129" s="151" t="s">
        <v>842</v>
      </c>
      <c r="D129" s="152">
        <v>43850</v>
      </c>
      <c r="E129" s="151" t="s">
        <v>777</v>
      </c>
      <c r="F129" s="151" t="s">
        <v>607</v>
      </c>
      <c r="G129" s="151" t="s">
        <v>62</v>
      </c>
      <c r="H129" s="151" t="s">
        <v>62</v>
      </c>
      <c r="I129" s="151" t="s">
        <v>866</v>
      </c>
      <c r="J129" s="151" t="s">
        <v>867</v>
      </c>
      <c r="K129" s="151" t="s">
        <v>736</v>
      </c>
      <c r="L129" s="151" t="s">
        <v>62</v>
      </c>
      <c r="M129" s="158">
        <v>1087.5</v>
      </c>
    </row>
    <row r="130" spans="1:13" hidden="1" outlineLevel="2" x14ac:dyDescent="0.2">
      <c r="A130" s="156">
        <v>202001</v>
      </c>
      <c r="B130" s="150">
        <v>36200001</v>
      </c>
      <c r="C130" s="151" t="s">
        <v>842</v>
      </c>
      <c r="D130" s="152">
        <v>43852</v>
      </c>
      <c r="E130" s="151" t="s">
        <v>777</v>
      </c>
      <c r="F130" s="151" t="s">
        <v>607</v>
      </c>
      <c r="G130" s="151" t="s">
        <v>62</v>
      </c>
      <c r="H130" s="151" t="s">
        <v>62</v>
      </c>
      <c r="I130" s="151" t="s">
        <v>868</v>
      </c>
      <c r="J130" s="151" t="s">
        <v>869</v>
      </c>
      <c r="K130" s="151" t="s">
        <v>736</v>
      </c>
      <c r="L130" s="151" t="s">
        <v>62</v>
      </c>
      <c r="M130" s="158">
        <v>1982.26</v>
      </c>
    </row>
    <row r="131" spans="1:13" hidden="1" outlineLevel="2" x14ac:dyDescent="0.2">
      <c r="A131" s="156">
        <v>202001</v>
      </c>
      <c r="B131" s="150">
        <v>36200002</v>
      </c>
      <c r="C131" s="151" t="s">
        <v>842</v>
      </c>
      <c r="D131" s="152">
        <v>43857</v>
      </c>
      <c r="E131" s="151" t="s">
        <v>777</v>
      </c>
      <c r="F131" s="151" t="s">
        <v>607</v>
      </c>
      <c r="G131" s="151" t="s">
        <v>62</v>
      </c>
      <c r="H131" s="151" t="s">
        <v>62</v>
      </c>
      <c r="I131" s="151" t="s">
        <v>849</v>
      </c>
      <c r="J131" s="151" t="s">
        <v>850</v>
      </c>
      <c r="K131" s="151" t="s">
        <v>736</v>
      </c>
      <c r="L131" s="151" t="s">
        <v>62</v>
      </c>
      <c r="M131" s="158">
        <v>890</v>
      </c>
    </row>
    <row r="132" spans="1:13" hidden="1" outlineLevel="2" x14ac:dyDescent="0.2">
      <c r="A132" s="156">
        <v>202001</v>
      </c>
      <c r="B132" s="150">
        <v>36200002</v>
      </c>
      <c r="C132" s="151" t="s">
        <v>842</v>
      </c>
      <c r="D132" s="152">
        <v>43857</v>
      </c>
      <c r="E132" s="151" t="s">
        <v>777</v>
      </c>
      <c r="F132" s="151" t="s">
        <v>607</v>
      </c>
      <c r="G132" s="151" t="s">
        <v>62</v>
      </c>
      <c r="H132" s="151" t="s">
        <v>62</v>
      </c>
      <c r="I132" s="151" t="s">
        <v>870</v>
      </c>
      <c r="J132" s="151" t="s">
        <v>871</v>
      </c>
      <c r="K132" s="151" t="s">
        <v>736</v>
      </c>
      <c r="L132" s="151" t="s">
        <v>62</v>
      </c>
      <c r="M132" s="158">
        <v>13110</v>
      </c>
    </row>
    <row r="133" spans="1:13" hidden="1" outlineLevel="2" x14ac:dyDescent="0.2">
      <c r="A133" s="156">
        <v>202001</v>
      </c>
      <c r="B133" s="150">
        <v>36200002</v>
      </c>
      <c r="C133" s="151" t="s">
        <v>842</v>
      </c>
      <c r="D133" s="152">
        <v>43857</v>
      </c>
      <c r="E133" s="151" t="s">
        <v>741</v>
      </c>
      <c r="F133" s="151" t="s">
        <v>586</v>
      </c>
      <c r="G133" s="151" t="s">
        <v>62</v>
      </c>
      <c r="H133" s="151" t="s">
        <v>62</v>
      </c>
      <c r="I133" s="151" t="s">
        <v>62</v>
      </c>
      <c r="J133" s="151" t="s">
        <v>62</v>
      </c>
      <c r="K133" s="151" t="s">
        <v>736</v>
      </c>
      <c r="L133" s="151" t="s">
        <v>848</v>
      </c>
      <c r="M133" s="158">
        <v>-14000</v>
      </c>
    </row>
    <row r="134" spans="1:13" hidden="1" outlineLevel="2" x14ac:dyDescent="0.2">
      <c r="A134" s="156">
        <v>202001</v>
      </c>
      <c r="B134" s="150">
        <v>36200003</v>
      </c>
      <c r="C134" s="151" t="s">
        <v>842</v>
      </c>
      <c r="D134" s="152">
        <v>43859</v>
      </c>
      <c r="E134" s="151" t="s">
        <v>777</v>
      </c>
      <c r="F134" s="151" t="s">
        <v>607</v>
      </c>
      <c r="G134" s="151" t="s">
        <v>62</v>
      </c>
      <c r="H134" s="151" t="s">
        <v>62</v>
      </c>
      <c r="I134" s="151" t="s">
        <v>868</v>
      </c>
      <c r="J134" s="151" t="s">
        <v>869</v>
      </c>
      <c r="K134" s="151" t="s">
        <v>736</v>
      </c>
      <c r="L134" s="151" t="s">
        <v>62</v>
      </c>
      <c r="M134" s="158">
        <v>2398</v>
      </c>
    </row>
    <row r="135" spans="1:13" hidden="1" outlineLevel="2" x14ac:dyDescent="0.2">
      <c r="A135" s="156">
        <v>202001</v>
      </c>
      <c r="B135" s="150">
        <v>36200003</v>
      </c>
      <c r="C135" s="151" t="s">
        <v>842</v>
      </c>
      <c r="D135" s="152">
        <v>43859</v>
      </c>
      <c r="E135" s="151" t="s">
        <v>777</v>
      </c>
      <c r="F135" s="151" t="s">
        <v>607</v>
      </c>
      <c r="G135" s="151" t="s">
        <v>62</v>
      </c>
      <c r="H135" s="151" t="s">
        <v>62</v>
      </c>
      <c r="I135" s="151" t="s">
        <v>845</v>
      </c>
      <c r="J135" s="151" t="s">
        <v>739</v>
      </c>
      <c r="K135" s="151" t="s">
        <v>736</v>
      </c>
      <c r="L135" s="151" t="s">
        <v>62</v>
      </c>
      <c r="M135" s="158">
        <v>151000</v>
      </c>
    </row>
    <row r="136" spans="1:13" hidden="1" outlineLevel="2" x14ac:dyDescent="0.2">
      <c r="A136" s="156">
        <v>202001</v>
      </c>
      <c r="B136" s="150">
        <v>36200003</v>
      </c>
      <c r="C136" s="151" t="s">
        <v>842</v>
      </c>
      <c r="D136" s="152">
        <v>43859</v>
      </c>
      <c r="E136" s="151" t="s">
        <v>777</v>
      </c>
      <c r="F136" s="151" t="s">
        <v>607</v>
      </c>
      <c r="G136" s="151" t="s">
        <v>62</v>
      </c>
      <c r="H136" s="151" t="s">
        <v>62</v>
      </c>
      <c r="I136" s="151" t="s">
        <v>857</v>
      </c>
      <c r="J136" s="151" t="s">
        <v>755</v>
      </c>
      <c r="K136" s="151" t="s">
        <v>736</v>
      </c>
      <c r="L136" s="151" t="s">
        <v>62</v>
      </c>
      <c r="M136" s="158">
        <v>41807</v>
      </c>
    </row>
    <row r="137" spans="1:13" hidden="1" outlineLevel="2" x14ac:dyDescent="0.2">
      <c r="A137" s="156">
        <v>202001</v>
      </c>
      <c r="B137" s="150">
        <v>36200003</v>
      </c>
      <c r="C137" s="151" t="s">
        <v>842</v>
      </c>
      <c r="D137" s="152">
        <v>43859</v>
      </c>
      <c r="E137" s="151" t="s">
        <v>741</v>
      </c>
      <c r="F137" s="151" t="s">
        <v>586</v>
      </c>
      <c r="G137" s="151" t="s">
        <v>62</v>
      </c>
      <c r="H137" s="151" t="s">
        <v>62</v>
      </c>
      <c r="I137" s="151" t="s">
        <v>62</v>
      </c>
      <c r="J137" s="151" t="s">
        <v>62</v>
      </c>
      <c r="K137" s="151" t="s">
        <v>736</v>
      </c>
      <c r="L137" s="151" t="s">
        <v>848</v>
      </c>
      <c r="M137" s="158">
        <v>-195205</v>
      </c>
    </row>
    <row r="138" spans="1:13" hidden="1" outlineLevel="2" x14ac:dyDescent="0.2">
      <c r="A138" s="156">
        <v>202001</v>
      </c>
      <c r="B138" s="150">
        <v>36200004</v>
      </c>
      <c r="C138" s="151" t="s">
        <v>842</v>
      </c>
      <c r="D138" s="152">
        <v>43861</v>
      </c>
      <c r="E138" s="151" t="s">
        <v>777</v>
      </c>
      <c r="F138" s="151" t="s">
        <v>607</v>
      </c>
      <c r="G138" s="151" t="s">
        <v>62</v>
      </c>
      <c r="H138" s="151" t="s">
        <v>62</v>
      </c>
      <c r="I138" s="151" t="s">
        <v>872</v>
      </c>
      <c r="J138" s="151" t="s">
        <v>873</v>
      </c>
      <c r="K138" s="151" t="s">
        <v>736</v>
      </c>
      <c r="L138" s="151" t="s">
        <v>62</v>
      </c>
      <c r="M138" s="158">
        <v>70000</v>
      </c>
    </row>
    <row r="139" spans="1:13" hidden="1" outlineLevel="2" x14ac:dyDescent="0.2">
      <c r="A139" s="156">
        <v>202001</v>
      </c>
      <c r="B139" s="150">
        <v>36200004</v>
      </c>
      <c r="C139" s="151" t="s">
        <v>842</v>
      </c>
      <c r="D139" s="152">
        <v>43861</v>
      </c>
      <c r="E139" s="151" t="s">
        <v>777</v>
      </c>
      <c r="F139" s="151" t="s">
        <v>607</v>
      </c>
      <c r="G139" s="151" t="s">
        <v>62</v>
      </c>
      <c r="H139" s="151" t="s">
        <v>62</v>
      </c>
      <c r="I139" s="151" t="s">
        <v>846</v>
      </c>
      <c r="J139" s="151" t="s">
        <v>847</v>
      </c>
      <c r="K139" s="151" t="s">
        <v>736</v>
      </c>
      <c r="L139" s="151" t="s">
        <v>62</v>
      </c>
      <c r="M139" s="158">
        <v>308</v>
      </c>
    </row>
    <row r="140" spans="1:13" hidden="1" outlineLevel="2" x14ac:dyDescent="0.2">
      <c r="A140" s="156">
        <v>202001</v>
      </c>
      <c r="B140" s="150">
        <v>36200004</v>
      </c>
      <c r="C140" s="151" t="s">
        <v>842</v>
      </c>
      <c r="D140" s="152">
        <v>43861</v>
      </c>
      <c r="E140" s="151" t="s">
        <v>741</v>
      </c>
      <c r="F140" s="151" t="s">
        <v>586</v>
      </c>
      <c r="G140" s="151" t="s">
        <v>62</v>
      </c>
      <c r="H140" s="151" t="s">
        <v>62</v>
      </c>
      <c r="I140" s="151" t="s">
        <v>62</v>
      </c>
      <c r="J140" s="151" t="s">
        <v>62</v>
      </c>
      <c r="K140" s="151" t="s">
        <v>736</v>
      </c>
      <c r="L140" s="151" t="s">
        <v>848</v>
      </c>
      <c r="M140" s="158">
        <v>-70308</v>
      </c>
    </row>
    <row r="141" spans="1:13" hidden="1" outlineLevel="2" x14ac:dyDescent="0.2">
      <c r="A141" s="156">
        <v>202001</v>
      </c>
      <c r="B141" s="150">
        <v>40200001</v>
      </c>
      <c r="C141" s="151" t="s">
        <v>874</v>
      </c>
      <c r="D141" s="152">
        <v>43845</v>
      </c>
      <c r="E141" s="151" t="s">
        <v>301</v>
      </c>
      <c r="F141" s="151" t="s">
        <v>302</v>
      </c>
      <c r="G141" s="151" t="s">
        <v>807</v>
      </c>
      <c r="H141" s="151" t="s">
        <v>392</v>
      </c>
      <c r="I141" s="151" t="s">
        <v>62</v>
      </c>
      <c r="J141" s="151" t="s">
        <v>62</v>
      </c>
      <c r="K141" s="151" t="s">
        <v>736</v>
      </c>
      <c r="L141" s="151" t="s">
        <v>875</v>
      </c>
      <c r="M141" s="158">
        <v>-478.44</v>
      </c>
    </row>
    <row r="142" spans="1:13" hidden="1" outlineLevel="2" x14ac:dyDescent="0.2">
      <c r="A142" s="156">
        <v>202001</v>
      </c>
      <c r="B142" s="150">
        <v>40200001</v>
      </c>
      <c r="C142" s="151" t="s">
        <v>874</v>
      </c>
      <c r="D142" s="152">
        <v>43845</v>
      </c>
      <c r="E142" s="151" t="s">
        <v>301</v>
      </c>
      <c r="F142" s="151" t="s">
        <v>302</v>
      </c>
      <c r="G142" s="151" t="s">
        <v>807</v>
      </c>
      <c r="H142" s="151" t="s">
        <v>426</v>
      </c>
      <c r="I142" s="151" t="s">
        <v>62</v>
      </c>
      <c r="J142" s="151" t="s">
        <v>62</v>
      </c>
      <c r="K142" s="151" t="s">
        <v>736</v>
      </c>
      <c r="L142" s="151" t="s">
        <v>875</v>
      </c>
      <c r="M142" s="158">
        <v>16590.78</v>
      </c>
    </row>
    <row r="143" spans="1:13" hidden="1" outlineLevel="2" x14ac:dyDescent="0.2">
      <c r="A143" s="156">
        <v>202001</v>
      </c>
      <c r="B143" s="150">
        <v>40200001</v>
      </c>
      <c r="C143" s="151" t="s">
        <v>874</v>
      </c>
      <c r="D143" s="152">
        <v>43845</v>
      </c>
      <c r="E143" s="151" t="s">
        <v>301</v>
      </c>
      <c r="F143" s="151" t="s">
        <v>302</v>
      </c>
      <c r="G143" s="151" t="s">
        <v>817</v>
      </c>
      <c r="H143" s="151" t="s">
        <v>443</v>
      </c>
      <c r="I143" s="151" t="s">
        <v>62</v>
      </c>
      <c r="J143" s="151" t="s">
        <v>62</v>
      </c>
      <c r="K143" s="151" t="s">
        <v>736</v>
      </c>
      <c r="L143" s="151" t="s">
        <v>875</v>
      </c>
      <c r="M143" s="158">
        <v>235767.47</v>
      </c>
    </row>
    <row r="144" spans="1:13" hidden="1" outlineLevel="2" x14ac:dyDescent="0.2">
      <c r="A144" s="156">
        <v>202001</v>
      </c>
      <c r="B144" s="150">
        <v>40200001</v>
      </c>
      <c r="C144" s="151" t="s">
        <v>874</v>
      </c>
      <c r="D144" s="152">
        <v>43845</v>
      </c>
      <c r="E144" s="151" t="s">
        <v>301</v>
      </c>
      <c r="F144" s="151" t="s">
        <v>302</v>
      </c>
      <c r="G144" s="151" t="s">
        <v>876</v>
      </c>
      <c r="H144" s="151" t="s">
        <v>466</v>
      </c>
      <c r="I144" s="151" t="s">
        <v>62</v>
      </c>
      <c r="J144" s="151" t="s">
        <v>62</v>
      </c>
      <c r="K144" s="151" t="s">
        <v>736</v>
      </c>
      <c r="L144" s="151" t="s">
        <v>875</v>
      </c>
      <c r="M144" s="158">
        <v>-478.44</v>
      </c>
    </row>
    <row r="145" spans="1:13" hidden="1" outlineLevel="2" x14ac:dyDescent="0.2">
      <c r="A145" s="156">
        <v>202001</v>
      </c>
      <c r="B145" s="150">
        <v>40200001</v>
      </c>
      <c r="C145" s="151" t="s">
        <v>874</v>
      </c>
      <c r="D145" s="152">
        <v>43845</v>
      </c>
      <c r="E145" s="151" t="s">
        <v>301</v>
      </c>
      <c r="F145" s="151" t="s">
        <v>302</v>
      </c>
      <c r="G145" s="151" t="s">
        <v>876</v>
      </c>
      <c r="H145" s="151" t="s">
        <v>877</v>
      </c>
      <c r="I145" s="151" t="s">
        <v>62</v>
      </c>
      <c r="J145" s="151" t="s">
        <v>62</v>
      </c>
      <c r="K145" s="151" t="s">
        <v>736</v>
      </c>
      <c r="L145" s="151" t="s">
        <v>875</v>
      </c>
      <c r="M145" s="158">
        <v>47313.67</v>
      </c>
    </row>
    <row r="146" spans="1:13" hidden="1" outlineLevel="2" x14ac:dyDescent="0.2">
      <c r="A146" s="156">
        <v>202001</v>
      </c>
      <c r="B146" s="150">
        <v>40200001</v>
      </c>
      <c r="C146" s="151" t="s">
        <v>874</v>
      </c>
      <c r="D146" s="152">
        <v>43845</v>
      </c>
      <c r="E146" s="151" t="s">
        <v>301</v>
      </c>
      <c r="F146" s="151" t="s">
        <v>302</v>
      </c>
      <c r="G146" s="151" t="s">
        <v>807</v>
      </c>
      <c r="H146" s="151" t="s">
        <v>386</v>
      </c>
      <c r="I146" s="151" t="s">
        <v>62</v>
      </c>
      <c r="J146" s="151" t="s">
        <v>62</v>
      </c>
      <c r="K146" s="151" t="s">
        <v>736</v>
      </c>
      <c r="L146" s="151" t="s">
        <v>875</v>
      </c>
      <c r="M146" s="158">
        <v>47568.36</v>
      </c>
    </row>
    <row r="147" spans="1:13" hidden="1" outlineLevel="2" x14ac:dyDescent="0.2">
      <c r="A147" s="156">
        <v>202001</v>
      </c>
      <c r="B147" s="150">
        <v>40200001</v>
      </c>
      <c r="C147" s="151" t="s">
        <v>874</v>
      </c>
      <c r="D147" s="152">
        <v>43845</v>
      </c>
      <c r="E147" s="151" t="s">
        <v>301</v>
      </c>
      <c r="F147" s="151" t="s">
        <v>302</v>
      </c>
      <c r="G147" s="151" t="s">
        <v>807</v>
      </c>
      <c r="H147" s="151" t="s">
        <v>418</v>
      </c>
      <c r="I147" s="151" t="s">
        <v>62</v>
      </c>
      <c r="J147" s="151" t="s">
        <v>62</v>
      </c>
      <c r="K147" s="151" t="s">
        <v>736</v>
      </c>
      <c r="L147" s="151" t="s">
        <v>875</v>
      </c>
      <c r="M147" s="158">
        <v>63569.08</v>
      </c>
    </row>
    <row r="148" spans="1:13" hidden="1" outlineLevel="2" x14ac:dyDescent="0.2">
      <c r="A148" s="156">
        <v>202001</v>
      </c>
      <c r="B148" s="150">
        <v>40200001</v>
      </c>
      <c r="C148" s="151" t="s">
        <v>874</v>
      </c>
      <c r="D148" s="152">
        <v>43845</v>
      </c>
      <c r="E148" s="151" t="s">
        <v>303</v>
      </c>
      <c r="F148" s="151" t="s">
        <v>304</v>
      </c>
      <c r="G148" s="151" t="s">
        <v>817</v>
      </c>
      <c r="H148" s="151" t="s">
        <v>526</v>
      </c>
      <c r="I148" s="151" t="s">
        <v>62</v>
      </c>
      <c r="J148" s="151" t="s">
        <v>62</v>
      </c>
      <c r="K148" s="151" t="s">
        <v>736</v>
      </c>
      <c r="L148" s="151" t="s">
        <v>878</v>
      </c>
      <c r="M148" s="158">
        <v>503</v>
      </c>
    </row>
    <row r="149" spans="1:13" hidden="1" outlineLevel="2" x14ac:dyDescent="0.2">
      <c r="A149" s="156">
        <v>202001</v>
      </c>
      <c r="B149" s="150">
        <v>40200001</v>
      </c>
      <c r="C149" s="151" t="s">
        <v>874</v>
      </c>
      <c r="D149" s="152">
        <v>43845</v>
      </c>
      <c r="E149" s="151" t="s">
        <v>336</v>
      </c>
      <c r="F149" s="151" t="s">
        <v>337</v>
      </c>
      <c r="G149" s="151" t="s">
        <v>817</v>
      </c>
      <c r="H149" s="151" t="s">
        <v>436</v>
      </c>
      <c r="I149" s="151" t="s">
        <v>62</v>
      </c>
      <c r="J149" s="151" t="s">
        <v>62</v>
      </c>
      <c r="K149" s="151" t="s">
        <v>736</v>
      </c>
      <c r="L149" s="151" t="s">
        <v>879</v>
      </c>
      <c r="M149" s="158">
        <v>857.5</v>
      </c>
    </row>
    <row r="150" spans="1:13" hidden="1" outlineLevel="2" x14ac:dyDescent="0.2">
      <c r="A150" s="156">
        <v>202001</v>
      </c>
      <c r="B150" s="150">
        <v>40200001</v>
      </c>
      <c r="C150" s="151" t="s">
        <v>874</v>
      </c>
      <c r="D150" s="152">
        <v>43845</v>
      </c>
      <c r="E150" s="151" t="s">
        <v>336</v>
      </c>
      <c r="F150" s="151" t="s">
        <v>337</v>
      </c>
      <c r="G150" s="151" t="s">
        <v>817</v>
      </c>
      <c r="H150" s="151" t="s">
        <v>436</v>
      </c>
      <c r="I150" s="151" t="s">
        <v>62</v>
      </c>
      <c r="J150" s="151" t="s">
        <v>62</v>
      </c>
      <c r="K150" s="151" t="s">
        <v>736</v>
      </c>
      <c r="L150" s="151" t="s">
        <v>880</v>
      </c>
      <c r="M150" s="158">
        <v>196</v>
      </c>
    </row>
    <row r="151" spans="1:13" hidden="1" outlineLevel="2" x14ac:dyDescent="0.2">
      <c r="A151" s="156">
        <v>202001</v>
      </c>
      <c r="B151" s="150">
        <v>40200001</v>
      </c>
      <c r="C151" s="151" t="s">
        <v>874</v>
      </c>
      <c r="D151" s="152">
        <v>43845</v>
      </c>
      <c r="E151" s="151" t="s">
        <v>336</v>
      </c>
      <c r="F151" s="151" t="s">
        <v>337</v>
      </c>
      <c r="G151" s="151" t="s">
        <v>817</v>
      </c>
      <c r="H151" s="151" t="s">
        <v>436</v>
      </c>
      <c r="I151" s="151" t="s">
        <v>62</v>
      </c>
      <c r="J151" s="151" t="s">
        <v>62</v>
      </c>
      <c r="K151" s="151" t="s">
        <v>736</v>
      </c>
      <c r="L151" s="151" t="s">
        <v>881</v>
      </c>
      <c r="M151" s="158">
        <v>324</v>
      </c>
    </row>
    <row r="152" spans="1:13" hidden="1" outlineLevel="2" x14ac:dyDescent="0.2">
      <c r="A152" s="156">
        <v>202001</v>
      </c>
      <c r="B152" s="150">
        <v>40200001</v>
      </c>
      <c r="C152" s="151" t="s">
        <v>874</v>
      </c>
      <c r="D152" s="152">
        <v>43845</v>
      </c>
      <c r="E152" s="151" t="s">
        <v>336</v>
      </c>
      <c r="F152" s="151" t="s">
        <v>337</v>
      </c>
      <c r="G152" s="151" t="s">
        <v>817</v>
      </c>
      <c r="H152" s="151" t="s">
        <v>436</v>
      </c>
      <c r="I152" s="151" t="s">
        <v>62</v>
      </c>
      <c r="J152" s="151" t="s">
        <v>62</v>
      </c>
      <c r="K152" s="151" t="s">
        <v>736</v>
      </c>
      <c r="L152" s="151" t="s">
        <v>882</v>
      </c>
      <c r="M152" s="158">
        <v>460</v>
      </c>
    </row>
    <row r="153" spans="1:13" hidden="1" outlineLevel="2" x14ac:dyDescent="0.2">
      <c r="A153" s="156">
        <v>202001</v>
      </c>
      <c r="B153" s="150">
        <v>40200001</v>
      </c>
      <c r="C153" s="151" t="s">
        <v>874</v>
      </c>
      <c r="D153" s="152">
        <v>43845</v>
      </c>
      <c r="E153" s="151" t="s">
        <v>336</v>
      </c>
      <c r="F153" s="151" t="s">
        <v>337</v>
      </c>
      <c r="G153" s="151" t="s">
        <v>817</v>
      </c>
      <c r="H153" s="151" t="s">
        <v>436</v>
      </c>
      <c r="I153" s="151" t="s">
        <v>62</v>
      </c>
      <c r="J153" s="151" t="s">
        <v>62</v>
      </c>
      <c r="K153" s="151" t="s">
        <v>736</v>
      </c>
      <c r="L153" s="151" t="s">
        <v>883</v>
      </c>
      <c r="M153" s="158">
        <v>324</v>
      </c>
    </row>
    <row r="154" spans="1:13" hidden="1" outlineLevel="2" x14ac:dyDescent="0.2">
      <c r="A154" s="156">
        <v>202001</v>
      </c>
      <c r="B154" s="150">
        <v>40200001</v>
      </c>
      <c r="C154" s="151" t="s">
        <v>874</v>
      </c>
      <c r="D154" s="152">
        <v>43845</v>
      </c>
      <c r="E154" s="151" t="s">
        <v>336</v>
      </c>
      <c r="F154" s="151" t="s">
        <v>337</v>
      </c>
      <c r="G154" s="151" t="s">
        <v>817</v>
      </c>
      <c r="H154" s="151" t="s">
        <v>443</v>
      </c>
      <c r="I154" s="151" t="s">
        <v>62</v>
      </c>
      <c r="J154" s="151" t="s">
        <v>62</v>
      </c>
      <c r="K154" s="151" t="s">
        <v>736</v>
      </c>
      <c r="L154" s="151" t="s">
        <v>884</v>
      </c>
      <c r="M154" s="158">
        <v>987</v>
      </c>
    </row>
    <row r="155" spans="1:13" hidden="1" outlineLevel="2" x14ac:dyDescent="0.2">
      <c r="A155" s="156">
        <v>202001</v>
      </c>
      <c r="B155" s="150">
        <v>40200001</v>
      </c>
      <c r="C155" s="151" t="s">
        <v>874</v>
      </c>
      <c r="D155" s="152">
        <v>43845</v>
      </c>
      <c r="E155" s="151" t="s">
        <v>336</v>
      </c>
      <c r="F155" s="151" t="s">
        <v>337</v>
      </c>
      <c r="G155" s="151" t="s">
        <v>817</v>
      </c>
      <c r="H155" s="151" t="s">
        <v>443</v>
      </c>
      <c r="I155" s="151" t="s">
        <v>62</v>
      </c>
      <c r="J155" s="151" t="s">
        <v>62</v>
      </c>
      <c r="K155" s="151" t="s">
        <v>736</v>
      </c>
      <c r="L155" s="151" t="s">
        <v>885</v>
      </c>
      <c r="M155" s="158">
        <v>371</v>
      </c>
    </row>
    <row r="156" spans="1:13" hidden="1" outlineLevel="2" x14ac:dyDescent="0.2">
      <c r="A156" s="156">
        <v>202001</v>
      </c>
      <c r="B156" s="150">
        <v>40200001</v>
      </c>
      <c r="C156" s="151" t="s">
        <v>874</v>
      </c>
      <c r="D156" s="152">
        <v>43845</v>
      </c>
      <c r="E156" s="151" t="s">
        <v>336</v>
      </c>
      <c r="F156" s="151" t="s">
        <v>337</v>
      </c>
      <c r="G156" s="151" t="s">
        <v>817</v>
      </c>
      <c r="H156" s="151" t="s">
        <v>443</v>
      </c>
      <c r="I156" s="151" t="s">
        <v>62</v>
      </c>
      <c r="J156" s="151" t="s">
        <v>62</v>
      </c>
      <c r="K156" s="151" t="s">
        <v>736</v>
      </c>
      <c r="L156" s="151" t="s">
        <v>886</v>
      </c>
      <c r="M156" s="158">
        <v>282</v>
      </c>
    </row>
    <row r="157" spans="1:13" hidden="1" outlineLevel="2" x14ac:dyDescent="0.2">
      <c r="A157" s="156">
        <v>202001</v>
      </c>
      <c r="B157" s="150">
        <v>40200001</v>
      </c>
      <c r="C157" s="151" t="s">
        <v>874</v>
      </c>
      <c r="D157" s="152">
        <v>43845</v>
      </c>
      <c r="E157" s="151" t="s">
        <v>336</v>
      </c>
      <c r="F157" s="151" t="s">
        <v>337</v>
      </c>
      <c r="G157" s="151" t="s">
        <v>817</v>
      </c>
      <c r="H157" s="151" t="s">
        <v>526</v>
      </c>
      <c r="I157" s="151" t="s">
        <v>62</v>
      </c>
      <c r="J157" s="151" t="s">
        <v>62</v>
      </c>
      <c r="K157" s="151" t="s">
        <v>736</v>
      </c>
      <c r="L157" s="151" t="s">
        <v>887</v>
      </c>
      <c r="M157" s="158">
        <v>266</v>
      </c>
    </row>
    <row r="158" spans="1:13" hidden="1" outlineLevel="2" x14ac:dyDescent="0.2">
      <c r="A158" s="156">
        <v>202001</v>
      </c>
      <c r="B158" s="150">
        <v>40200001</v>
      </c>
      <c r="C158" s="151" t="s">
        <v>874</v>
      </c>
      <c r="D158" s="152">
        <v>43845</v>
      </c>
      <c r="E158" s="151" t="s">
        <v>336</v>
      </c>
      <c r="F158" s="151" t="s">
        <v>337</v>
      </c>
      <c r="G158" s="151" t="s">
        <v>817</v>
      </c>
      <c r="H158" s="151" t="s">
        <v>526</v>
      </c>
      <c r="I158" s="151" t="s">
        <v>62</v>
      </c>
      <c r="J158" s="151" t="s">
        <v>62</v>
      </c>
      <c r="K158" s="151" t="s">
        <v>736</v>
      </c>
      <c r="L158" s="151" t="s">
        <v>888</v>
      </c>
      <c r="M158" s="158">
        <v>633.5</v>
      </c>
    </row>
    <row r="159" spans="1:13" hidden="1" outlineLevel="2" x14ac:dyDescent="0.2">
      <c r="A159" s="156">
        <v>202001</v>
      </c>
      <c r="B159" s="150">
        <v>40200001</v>
      </c>
      <c r="C159" s="151" t="s">
        <v>874</v>
      </c>
      <c r="D159" s="152">
        <v>43845</v>
      </c>
      <c r="E159" s="151" t="s">
        <v>303</v>
      </c>
      <c r="F159" s="151" t="s">
        <v>304</v>
      </c>
      <c r="G159" s="151" t="s">
        <v>817</v>
      </c>
      <c r="H159" s="151" t="s">
        <v>526</v>
      </c>
      <c r="I159" s="151" t="s">
        <v>62</v>
      </c>
      <c r="J159" s="151" t="s">
        <v>62</v>
      </c>
      <c r="K159" s="151" t="s">
        <v>736</v>
      </c>
      <c r="L159" s="151" t="s">
        <v>889</v>
      </c>
      <c r="M159" s="158">
        <v>231</v>
      </c>
    </row>
    <row r="160" spans="1:13" hidden="1" outlineLevel="2" x14ac:dyDescent="0.2">
      <c r="A160" s="156">
        <v>202001</v>
      </c>
      <c r="B160" s="150">
        <v>40200001</v>
      </c>
      <c r="C160" s="151" t="s">
        <v>874</v>
      </c>
      <c r="D160" s="152">
        <v>43845</v>
      </c>
      <c r="E160" s="151" t="s">
        <v>303</v>
      </c>
      <c r="F160" s="151" t="s">
        <v>304</v>
      </c>
      <c r="G160" s="151" t="s">
        <v>817</v>
      </c>
      <c r="H160" s="151" t="s">
        <v>526</v>
      </c>
      <c r="I160" s="151" t="s">
        <v>62</v>
      </c>
      <c r="J160" s="151" t="s">
        <v>62</v>
      </c>
      <c r="K160" s="151" t="s">
        <v>736</v>
      </c>
      <c r="L160" s="151" t="s">
        <v>890</v>
      </c>
      <c r="M160" s="158">
        <v>1492</v>
      </c>
    </row>
    <row r="161" spans="1:13" hidden="1" outlineLevel="2" x14ac:dyDescent="0.2">
      <c r="A161" s="156">
        <v>202001</v>
      </c>
      <c r="B161" s="150">
        <v>40200001</v>
      </c>
      <c r="C161" s="151" t="s">
        <v>874</v>
      </c>
      <c r="D161" s="152">
        <v>43845</v>
      </c>
      <c r="E161" s="151" t="s">
        <v>336</v>
      </c>
      <c r="F161" s="151" t="s">
        <v>337</v>
      </c>
      <c r="G161" s="151" t="s">
        <v>807</v>
      </c>
      <c r="H161" s="151" t="s">
        <v>414</v>
      </c>
      <c r="I161" s="151" t="s">
        <v>62</v>
      </c>
      <c r="J161" s="151" t="s">
        <v>62</v>
      </c>
      <c r="K161" s="151" t="s">
        <v>736</v>
      </c>
      <c r="L161" s="151" t="s">
        <v>891</v>
      </c>
      <c r="M161" s="158">
        <v>210</v>
      </c>
    </row>
    <row r="162" spans="1:13" hidden="1" outlineLevel="2" x14ac:dyDescent="0.2">
      <c r="A162" s="156">
        <v>202001</v>
      </c>
      <c r="B162" s="150">
        <v>40200001</v>
      </c>
      <c r="C162" s="151" t="s">
        <v>874</v>
      </c>
      <c r="D162" s="152">
        <v>43845</v>
      </c>
      <c r="E162" s="151" t="s">
        <v>336</v>
      </c>
      <c r="F162" s="151" t="s">
        <v>337</v>
      </c>
      <c r="G162" s="151" t="s">
        <v>807</v>
      </c>
      <c r="H162" s="151" t="s">
        <v>414</v>
      </c>
      <c r="I162" s="151" t="s">
        <v>62</v>
      </c>
      <c r="J162" s="151" t="s">
        <v>62</v>
      </c>
      <c r="K162" s="151" t="s">
        <v>736</v>
      </c>
      <c r="L162" s="151" t="s">
        <v>892</v>
      </c>
      <c r="M162" s="158">
        <v>1053.5</v>
      </c>
    </row>
    <row r="163" spans="1:13" hidden="1" outlineLevel="2" x14ac:dyDescent="0.2">
      <c r="A163" s="156">
        <v>202001</v>
      </c>
      <c r="B163" s="150">
        <v>40200001</v>
      </c>
      <c r="C163" s="151" t="s">
        <v>874</v>
      </c>
      <c r="D163" s="152">
        <v>43845</v>
      </c>
      <c r="E163" s="151" t="s">
        <v>336</v>
      </c>
      <c r="F163" s="151" t="s">
        <v>337</v>
      </c>
      <c r="G163" s="151" t="s">
        <v>807</v>
      </c>
      <c r="H163" s="151" t="s">
        <v>414</v>
      </c>
      <c r="I163" s="151" t="s">
        <v>62</v>
      </c>
      <c r="J163" s="151" t="s">
        <v>62</v>
      </c>
      <c r="K163" s="151" t="s">
        <v>736</v>
      </c>
      <c r="L163" s="151" t="s">
        <v>893</v>
      </c>
      <c r="M163" s="158">
        <v>244</v>
      </c>
    </row>
    <row r="164" spans="1:13" hidden="1" outlineLevel="2" x14ac:dyDescent="0.2">
      <c r="A164" s="156">
        <v>202001</v>
      </c>
      <c r="B164" s="150">
        <v>40200001</v>
      </c>
      <c r="C164" s="151" t="s">
        <v>874</v>
      </c>
      <c r="D164" s="152">
        <v>43845</v>
      </c>
      <c r="E164" s="151" t="s">
        <v>336</v>
      </c>
      <c r="F164" s="151" t="s">
        <v>337</v>
      </c>
      <c r="G164" s="151" t="s">
        <v>807</v>
      </c>
      <c r="H164" s="151" t="s">
        <v>386</v>
      </c>
      <c r="I164" s="151" t="s">
        <v>62</v>
      </c>
      <c r="J164" s="151" t="s">
        <v>62</v>
      </c>
      <c r="K164" s="151" t="s">
        <v>736</v>
      </c>
      <c r="L164" s="151" t="s">
        <v>894</v>
      </c>
      <c r="M164" s="158">
        <v>1008</v>
      </c>
    </row>
    <row r="165" spans="1:13" hidden="1" outlineLevel="2" x14ac:dyDescent="0.2">
      <c r="A165" s="156">
        <v>202001</v>
      </c>
      <c r="B165" s="150">
        <v>40200001</v>
      </c>
      <c r="C165" s="151" t="s">
        <v>874</v>
      </c>
      <c r="D165" s="152">
        <v>43845</v>
      </c>
      <c r="E165" s="151" t="s">
        <v>336</v>
      </c>
      <c r="F165" s="151" t="s">
        <v>337</v>
      </c>
      <c r="G165" s="151" t="s">
        <v>807</v>
      </c>
      <c r="H165" s="151" t="s">
        <v>418</v>
      </c>
      <c r="I165" s="151" t="s">
        <v>62</v>
      </c>
      <c r="J165" s="151" t="s">
        <v>62</v>
      </c>
      <c r="K165" s="151" t="s">
        <v>736</v>
      </c>
      <c r="L165" s="151" t="s">
        <v>895</v>
      </c>
      <c r="M165" s="158">
        <v>700</v>
      </c>
    </row>
    <row r="166" spans="1:13" hidden="1" outlineLevel="2" x14ac:dyDescent="0.2">
      <c r="A166" s="156">
        <v>202001</v>
      </c>
      <c r="B166" s="150">
        <v>40200001</v>
      </c>
      <c r="C166" s="151" t="s">
        <v>874</v>
      </c>
      <c r="D166" s="152">
        <v>43845</v>
      </c>
      <c r="E166" s="151" t="s">
        <v>336</v>
      </c>
      <c r="F166" s="151" t="s">
        <v>337</v>
      </c>
      <c r="G166" s="151" t="s">
        <v>807</v>
      </c>
      <c r="H166" s="151" t="s">
        <v>418</v>
      </c>
      <c r="I166" s="151" t="s">
        <v>62</v>
      </c>
      <c r="J166" s="151" t="s">
        <v>62</v>
      </c>
      <c r="K166" s="151" t="s">
        <v>736</v>
      </c>
      <c r="L166" s="151" t="s">
        <v>896</v>
      </c>
      <c r="M166" s="158">
        <v>700</v>
      </c>
    </row>
    <row r="167" spans="1:13" hidden="1" outlineLevel="2" x14ac:dyDescent="0.2">
      <c r="A167" s="156">
        <v>202001</v>
      </c>
      <c r="B167" s="150">
        <v>40200001</v>
      </c>
      <c r="C167" s="151" t="s">
        <v>874</v>
      </c>
      <c r="D167" s="152">
        <v>43845</v>
      </c>
      <c r="E167" s="151" t="s">
        <v>336</v>
      </c>
      <c r="F167" s="151" t="s">
        <v>337</v>
      </c>
      <c r="G167" s="151" t="s">
        <v>807</v>
      </c>
      <c r="H167" s="151" t="s">
        <v>418</v>
      </c>
      <c r="I167" s="151" t="s">
        <v>62</v>
      </c>
      <c r="J167" s="151" t="s">
        <v>62</v>
      </c>
      <c r="K167" s="151" t="s">
        <v>736</v>
      </c>
      <c r="L167" s="151" t="s">
        <v>897</v>
      </c>
      <c r="M167" s="158">
        <v>700</v>
      </c>
    </row>
    <row r="168" spans="1:13" hidden="1" outlineLevel="2" x14ac:dyDescent="0.2">
      <c r="A168" s="156">
        <v>202001</v>
      </c>
      <c r="B168" s="150">
        <v>40200001</v>
      </c>
      <c r="C168" s="151" t="s">
        <v>874</v>
      </c>
      <c r="D168" s="152">
        <v>43845</v>
      </c>
      <c r="E168" s="151" t="s">
        <v>336</v>
      </c>
      <c r="F168" s="151" t="s">
        <v>337</v>
      </c>
      <c r="G168" s="151" t="s">
        <v>807</v>
      </c>
      <c r="H168" s="151" t="s">
        <v>418</v>
      </c>
      <c r="I168" s="151" t="s">
        <v>62</v>
      </c>
      <c r="J168" s="151" t="s">
        <v>62</v>
      </c>
      <c r="K168" s="151" t="s">
        <v>736</v>
      </c>
      <c r="L168" s="151" t="s">
        <v>898</v>
      </c>
      <c r="M168" s="158">
        <v>205.45</v>
      </c>
    </row>
    <row r="169" spans="1:13" hidden="1" outlineLevel="2" x14ac:dyDescent="0.2">
      <c r="A169" s="156">
        <v>202001</v>
      </c>
      <c r="B169" s="150">
        <v>40200001</v>
      </c>
      <c r="C169" s="151" t="s">
        <v>874</v>
      </c>
      <c r="D169" s="152">
        <v>43845</v>
      </c>
      <c r="E169" s="151" t="s">
        <v>336</v>
      </c>
      <c r="F169" s="151" t="s">
        <v>337</v>
      </c>
      <c r="G169" s="151" t="s">
        <v>807</v>
      </c>
      <c r="H169" s="151" t="s">
        <v>418</v>
      </c>
      <c r="I169" s="151" t="s">
        <v>62</v>
      </c>
      <c r="J169" s="151" t="s">
        <v>62</v>
      </c>
      <c r="K169" s="151" t="s">
        <v>736</v>
      </c>
      <c r="L169" s="151" t="s">
        <v>899</v>
      </c>
      <c r="M169" s="158">
        <v>700</v>
      </c>
    </row>
    <row r="170" spans="1:13" hidden="1" outlineLevel="2" x14ac:dyDescent="0.2">
      <c r="A170" s="156">
        <v>202001</v>
      </c>
      <c r="B170" s="150">
        <v>40200001</v>
      </c>
      <c r="C170" s="151" t="s">
        <v>874</v>
      </c>
      <c r="D170" s="152">
        <v>43845</v>
      </c>
      <c r="E170" s="151" t="s">
        <v>336</v>
      </c>
      <c r="F170" s="151" t="s">
        <v>337</v>
      </c>
      <c r="G170" s="151" t="s">
        <v>807</v>
      </c>
      <c r="H170" s="151" t="s">
        <v>418</v>
      </c>
      <c r="I170" s="151" t="s">
        <v>62</v>
      </c>
      <c r="J170" s="151" t="s">
        <v>62</v>
      </c>
      <c r="K170" s="151" t="s">
        <v>736</v>
      </c>
      <c r="L170" s="151" t="s">
        <v>900</v>
      </c>
      <c r="M170" s="158">
        <v>217</v>
      </c>
    </row>
    <row r="171" spans="1:13" hidden="1" outlineLevel="2" x14ac:dyDescent="0.2">
      <c r="A171" s="156">
        <v>202001</v>
      </c>
      <c r="B171" s="150">
        <v>40200001</v>
      </c>
      <c r="C171" s="151" t="s">
        <v>874</v>
      </c>
      <c r="D171" s="152">
        <v>43845</v>
      </c>
      <c r="E171" s="151" t="s">
        <v>336</v>
      </c>
      <c r="F171" s="151" t="s">
        <v>337</v>
      </c>
      <c r="G171" s="151" t="s">
        <v>807</v>
      </c>
      <c r="H171" s="151" t="s">
        <v>418</v>
      </c>
      <c r="I171" s="151" t="s">
        <v>62</v>
      </c>
      <c r="J171" s="151" t="s">
        <v>62</v>
      </c>
      <c r="K171" s="151" t="s">
        <v>736</v>
      </c>
      <c r="L171" s="151" t="s">
        <v>901</v>
      </c>
      <c r="M171" s="158">
        <v>217</v>
      </c>
    </row>
    <row r="172" spans="1:13" hidden="1" outlineLevel="2" x14ac:dyDescent="0.2">
      <c r="A172" s="156">
        <v>202001</v>
      </c>
      <c r="B172" s="150">
        <v>40200001</v>
      </c>
      <c r="C172" s="151" t="s">
        <v>874</v>
      </c>
      <c r="D172" s="152">
        <v>43845</v>
      </c>
      <c r="E172" s="151" t="s">
        <v>303</v>
      </c>
      <c r="F172" s="151" t="s">
        <v>304</v>
      </c>
      <c r="G172" s="151" t="s">
        <v>817</v>
      </c>
      <c r="H172" s="151" t="s">
        <v>436</v>
      </c>
      <c r="I172" s="151" t="s">
        <v>62</v>
      </c>
      <c r="J172" s="151" t="s">
        <v>62</v>
      </c>
      <c r="K172" s="151" t="s">
        <v>736</v>
      </c>
      <c r="L172" s="151" t="s">
        <v>902</v>
      </c>
      <c r="M172" s="158">
        <v>70</v>
      </c>
    </row>
    <row r="173" spans="1:13" hidden="1" outlineLevel="2" x14ac:dyDescent="0.2">
      <c r="A173" s="156">
        <v>202001</v>
      </c>
      <c r="B173" s="150">
        <v>40200001</v>
      </c>
      <c r="C173" s="151" t="s">
        <v>874</v>
      </c>
      <c r="D173" s="152">
        <v>43845</v>
      </c>
      <c r="E173" s="151" t="s">
        <v>303</v>
      </c>
      <c r="F173" s="151" t="s">
        <v>304</v>
      </c>
      <c r="G173" s="151" t="s">
        <v>817</v>
      </c>
      <c r="H173" s="151" t="s">
        <v>443</v>
      </c>
      <c r="I173" s="151" t="s">
        <v>62</v>
      </c>
      <c r="J173" s="151" t="s">
        <v>62</v>
      </c>
      <c r="K173" s="151" t="s">
        <v>736</v>
      </c>
      <c r="L173" s="151" t="s">
        <v>903</v>
      </c>
      <c r="M173" s="158">
        <v>359</v>
      </c>
    </row>
    <row r="174" spans="1:13" hidden="1" outlineLevel="2" x14ac:dyDescent="0.2">
      <c r="A174" s="156">
        <v>202001</v>
      </c>
      <c r="B174" s="150">
        <v>40200001</v>
      </c>
      <c r="C174" s="151" t="s">
        <v>874</v>
      </c>
      <c r="D174" s="152">
        <v>43845</v>
      </c>
      <c r="E174" s="151" t="s">
        <v>336</v>
      </c>
      <c r="F174" s="151" t="s">
        <v>337</v>
      </c>
      <c r="G174" s="151" t="s">
        <v>807</v>
      </c>
      <c r="H174" s="151" t="s">
        <v>418</v>
      </c>
      <c r="I174" s="151" t="s">
        <v>62</v>
      </c>
      <c r="J174" s="151" t="s">
        <v>62</v>
      </c>
      <c r="K174" s="151" t="s">
        <v>736</v>
      </c>
      <c r="L174" s="151" t="s">
        <v>904</v>
      </c>
      <c r="M174" s="158">
        <v>217</v>
      </c>
    </row>
    <row r="175" spans="1:13" hidden="1" outlineLevel="2" x14ac:dyDescent="0.2">
      <c r="A175" s="156">
        <v>202001</v>
      </c>
      <c r="B175" s="150">
        <v>40200001</v>
      </c>
      <c r="C175" s="151" t="s">
        <v>874</v>
      </c>
      <c r="D175" s="152">
        <v>43845</v>
      </c>
      <c r="E175" s="151" t="s">
        <v>336</v>
      </c>
      <c r="F175" s="151" t="s">
        <v>337</v>
      </c>
      <c r="G175" s="151" t="s">
        <v>807</v>
      </c>
      <c r="H175" s="151" t="s">
        <v>418</v>
      </c>
      <c r="I175" s="151" t="s">
        <v>62</v>
      </c>
      <c r="J175" s="151" t="s">
        <v>62</v>
      </c>
      <c r="K175" s="151" t="s">
        <v>736</v>
      </c>
      <c r="L175" s="151" t="s">
        <v>905</v>
      </c>
      <c r="M175" s="158">
        <v>56.2</v>
      </c>
    </row>
    <row r="176" spans="1:13" hidden="1" outlineLevel="2" x14ac:dyDescent="0.2">
      <c r="A176" s="156">
        <v>202001</v>
      </c>
      <c r="B176" s="150">
        <v>40200001</v>
      </c>
      <c r="C176" s="151" t="s">
        <v>874</v>
      </c>
      <c r="D176" s="152">
        <v>43845</v>
      </c>
      <c r="E176" s="151" t="s">
        <v>336</v>
      </c>
      <c r="F176" s="151" t="s">
        <v>337</v>
      </c>
      <c r="G176" s="151" t="s">
        <v>807</v>
      </c>
      <c r="H176" s="151" t="s">
        <v>418</v>
      </c>
      <c r="I176" s="151" t="s">
        <v>62</v>
      </c>
      <c r="J176" s="151" t="s">
        <v>62</v>
      </c>
      <c r="K176" s="151" t="s">
        <v>736</v>
      </c>
      <c r="L176" s="151" t="s">
        <v>906</v>
      </c>
      <c r="M176" s="158">
        <v>56.2</v>
      </c>
    </row>
    <row r="177" spans="1:13" hidden="1" outlineLevel="2" x14ac:dyDescent="0.2">
      <c r="A177" s="156">
        <v>202001</v>
      </c>
      <c r="B177" s="150">
        <v>40200001</v>
      </c>
      <c r="C177" s="151" t="s">
        <v>874</v>
      </c>
      <c r="D177" s="152">
        <v>43845</v>
      </c>
      <c r="E177" s="151" t="s">
        <v>336</v>
      </c>
      <c r="F177" s="151" t="s">
        <v>337</v>
      </c>
      <c r="G177" s="151" t="s">
        <v>876</v>
      </c>
      <c r="H177" s="151" t="s">
        <v>360</v>
      </c>
      <c r="I177" s="151" t="s">
        <v>62</v>
      </c>
      <c r="J177" s="151" t="s">
        <v>62</v>
      </c>
      <c r="K177" s="151" t="s">
        <v>736</v>
      </c>
      <c r="L177" s="151" t="s">
        <v>907</v>
      </c>
      <c r="M177" s="158">
        <v>917</v>
      </c>
    </row>
    <row r="178" spans="1:13" hidden="1" outlineLevel="2" x14ac:dyDescent="0.2">
      <c r="A178" s="156">
        <v>202001</v>
      </c>
      <c r="B178" s="150">
        <v>40200001</v>
      </c>
      <c r="C178" s="151" t="s">
        <v>874</v>
      </c>
      <c r="D178" s="152">
        <v>43845</v>
      </c>
      <c r="E178" s="151" t="s">
        <v>336</v>
      </c>
      <c r="F178" s="151" t="s">
        <v>337</v>
      </c>
      <c r="G178" s="151" t="s">
        <v>807</v>
      </c>
      <c r="H178" s="151" t="s">
        <v>418</v>
      </c>
      <c r="I178" s="151" t="s">
        <v>62</v>
      </c>
      <c r="J178" s="151" t="s">
        <v>62</v>
      </c>
      <c r="K178" s="151" t="s">
        <v>736</v>
      </c>
      <c r="L178" s="151" t="s">
        <v>908</v>
      </c>
      <c r="M178" s="158">
        <v>28.1</v>
      </c>
    </row>
    <row r="179" spans="1:13" hidden="1" outlineLevel="2" x14ac:dyDescent="0.2">
      <c r="A179" s="156">
        <v>202001</v>
      </c>
      <c r="B179" s="150">
        <v>40200001</v>
      </c>
      <c r="C179" s="151" t="s">
        <v>874</v>
      </c>
      <c r="D179" s="152">
        <v>43845</v>
      </c>
      <c r="E179" s="151" t="s">
        <v>336</v>
      </c>
      <c r="F179" s="151" t="s">
        <v>337</v>
      </c>
      <c r="G179" s="151" t="s">
        <v>807</v>
      </c>
      <c r="H179" s="151" t="s">
        <v>418</v>
      </c>
      <c r="I179" s="151" t="s">
        <v>62</v>
      </c>
      <c r="J179" s="151" t="s">
        <v>62</v>
      </c>
      <c r="K179" s="151" t="s">
        <v>736</v>
      </c>
      <c r="L179" s="151" t="s">
        <v>909</v>
      </c>
      <c r="M179" s="158">
        <v>56.2</v>
      </c>
    </row>
    <row r="180" spans="1:13" hidden="1" outlineLevel="2" x14ac:dyDescent="0.2">
      <c r="A180" s="156">
        <v>202001</v>
      </c>
      <c r="B180" s="150">
        <v>40200001</v>
      </c>
      <c r="C180" s="151" t="s">
        <v>874</v>
      </c>
      <c r="D180" s="152">
        <v>43845</v>
      </c>
      <c r="E180" s="151" t="s">
        <v>336</v>
      </c>
      <c r="F180" s="151" t="s">
        <v>337</v>
      </c>
      <c r="G180" s="151" t="s">
        <v>817</v>
      </c>
      <c r="H180" s="151" t="s">
        <v>436</v>
      </c>
      <c r="I180" s="151" t="s">
        <v>62</v>
      </c>
      <c r="J180" s="151" t="s">
        <v>62</v>
      </c>
      <c r="K180" s="151" t="s">
        <v>736</v>
      </c>
      <c r="L180" s="151" t="s">
        <v>910</v>
      </c>
      <c r="M180" s="158">
        <v>910</v>
      </c>
    </row>
    <row r="181" spans="1:13" hidden="1" outlineLevel="2" x14ac:dyDescent="0.2">
      <c r="A181" s="156">
        <v>202001</v>
      </c>
      <c r="B181" s="150">
        <v>40200001</v>
      </c>
      <c r="C181" s="151" t="s">
        <v>874</v>
      </c>
      <c r="D181" s="152">
        <v>43845</v>
      </c>
      <c r="E181" s="151" t="s">
        <v>336</v>
      </c>
      <c r="F181" s="151" t="s">
        <v>337</v>
      </c>
      <c r="G181" s="151" t="s">
        <v>817</v>
      </c>
      <c r="H181" s="151" t="s">
        <v>436</v>
      </c>
      <c r="I181" s="151" t="s">
        <v>62</v>
      </c>
      <c r="J181" s="151" t="s">
        <v>62</v>
      </c>
      <c r="K181" s="151" t="s">
        <v>736</v>
      </c>
      <c r="L181" s="151" t="s">
        <v>911</v>
      </c>
      <c r="M181" s="158">
        <v>742</v>
      </c>
    </row>
    <row r="182" spans="1:13" hidden="1" outlineLevel="2" x14ac:dyDescent="0.2">
      <c r="A182" s="156">
        <v>202001</v>
      </c>
      <c r="B182" s="150">
        <v>40200001</v>
      </c>
      <c r="C182" s="151" t="s">
        <v>874</v>
      </c>
      <c r="D182" s="152">
        <v>43845</v>
      </c>
      <c r="E182" s="151" t="s">
        <v>336</v>
      </c>
      <c r="F182" s="151" t="s">
        <v>337</v>
      </c>
      <c r="G182" s="151" t="s">
        <v>817</v>
      </c>
      <c r="H182" s="151" t="s">
        <v>436</v>
      </c>
      <c r="I182" s="151" t="s">
        <v>62</v>
      </c>
      <c r="J182" s="151" t="s">
        <v>62</v>
      </c>
      <c r="K182" s="151" t="s">
        <v>736</v>
      </c>
      <c r="L182" s="151" t="s">
        <v>912</v>
      </c>
      <c r="M182" s="158">
        <v>420</v>
      </c>
    </row>
    <row r="183" spans="1:13" hidden="1" outlineLevel="2" x14ac:dyDescent="0.2">
      <c r="A183" s="156">
        <v>202001</v>
      </c>
      <c r="B183" s="150">
        <v>40200001</v>
      </c>
      <c r="C183" s="151" t="s">
        <v>874</v>
      </c>
      <c r="D183" s="152">
        <v>43845</v>
      </c>
      <c r="E183" s="151" t="s">
        <v>336</v>
      </c>
      <c r="F183" s="151" t="s">
        <v>337</v>
      </c>
      <c r="G183" s="151" t="s">
        <v>817</v>
      </c>
      <c r="H183" s="151" t="s">
        <v>526</v>
      </c>
      <c r="I183" s="151" t="s">
        <v>62</v>
      </c>
      <c r="J183" s="151" t="s">
        <v>62</v>
      </c>
      <c r="K183" s="151" t="s">
        <v>736</v>
      </c>
      <c r="L183" s="151" t="s">
        <v>913</v>
      </c>
      <c r="M183" s="158">
        <v>147</v>
      </c>
    </row>
    <row r="184" spans="1:13" hidden="1" outlineLevel="2" x14ac:dyDescent="0.2">
      <c r="A184" s="156">
        <v>202001</v>
      </c>
      <c r="B184" s="150">
        <v>40200001</v>
      </c>
      <c r="C184" s="151" t="s">
        <v>874</v>
      </c>
      <c r="D184" s="152">
        <v>43845</v>
      </c>
      <c r="E184" s="151" t="s">
        <v>914</v>
      </c>
      <c r="F184" s="151" t="s">
        <v>562</v>
      </c>
      <c r="G184" s="151" t="s">
        <v>62</v>
      </c>
      <c r="H184" s="151" t="s">
        <v>62</v>
      </c>
      <c r="I184" s="151" t="s">
        <v>62</v>
      </c>
      <c r="J184" s="151" t="s">
        <v>62</v>
      </c>
      <c r="K184" s="151" t="s">
        <v>736</v>
      </c>
      <c r="L184" s="151" t="s">
        <v>875</v>
      </c>
      <c r="M184" s="158">
        <v>-1173854.6599999999</v>
      </c>
    </row>
    <row r="185" spans="1:13" hidden="1" outlineLevel="2" x14ac:dyDescent="0.2">
      <c r="A185" s="156">
        <v>202001</v>
      </c>
      <c r="B185" s="150">
        <v>40200001</v>
      </c>
      <c r="C185" s="151" t="s">
        <v>874</v>
      </c>
      <c r="D185" s="152">
        <v>43845</v>
      </c>
      <c r="E185" s="151" t="s">
        <v>336</v>
      </c>
      <c r="F185" s="151" t="s">
        <v>337</v>
      </c>
      <c r="G185" s="151" t="s">
        <v>817</v>
      </c>
      <c r="H185" s="151" t="s">
        <v>526</v>
      </c>
      <c r="I185" s="151" t="s">
        <v>62</v>
      </c>
      <c r="J185" s="151" t="s">
        <v>62</v>
      </c>
      <c r="K185" s="151" t="s">
        <v>736</v>
      </c>
      <c r="L185" s="151" t="s">
        <v>915</v>
      </c>
      <c r="M185" s="158">
        <v>505</v>
      </c>
    </row>
    <row r="186" spans="1:13" hidden="1" outlineLevel="2" x14ac:dyDescent="0.2">
      <c r="A186" s="156">
        <v>202001</v>
      </c>
      <c r="B186" s="150">
        <v>40200001</v>
      </c>
      <c r="C186" s="151" t="s">
        <v>874</v>
      </c>
      <c r="D186" s="152">
        <v>43845</v>
      </c>
      <c r="E186" s="151" t="s">
        <v>336</v>
      </c>
      <c r="F186" s="151" t="s">
        <v>337</v>
      </c>
      <c r="G186" s="151" t="s">
        <v>817</v>
      </c>
      <c r="H186" s="151" t="s">
        <v>469</v>
      </c>
      <c r="I186" s="151" t="s">
        <v>62</v>
      </c>
      <c r="J186" s="151" t="s">
        <v>62</v>
      </c>
      <c r="K186" s="151" t="s">
        <v>736</v>
      </c>
      <c r="L186" s="151" t="s">
        <v>916</v>
      </c>
      <c r="M186" s="158">
        <v>979</v>
      </c>
    </row>
    <row r="187" spans="1:13" hidden="1" outlineLevel="2" x14ac:dyDescent="0.2">
      <c r="A187" s="156">
        <v>202001</v>
      </c>
      <c r="B187" s="150">
        <v>40200001</v>
      </c>
      <c r="C187" s="151" t="s">
        <v>874</v>
      </c>
      <c r="D187" s="152">
        <v>43845</v>
      </c>
      <c r="E187" s="151" t="s">
        <v>358</v>
      </c>
      <c r="F187" s="151" t="s">
        <v>359</v>
      </c>
      <c r="G187" s="151" t="s">
        <v>817</v>
      </c>
      <c r="H187" s="151" t="s">
        <v>436</v>
      </c>
      <c r="I187" s="151" t="s">
        <v>62</v>
      </c>
      <c r="J187" s="151" t="s">
        <v>62</v>
      </c>
      <c r="K187" s="151" t="s">
        <v>736</v>
      </c>
      <c r="L187" s="151" t="s">
        <v>917</v>
      </c>
      <c r="M187" s="158">
        <v>250</v>
      </c>
    </row>
    <row r="188" spans="1:13" hidden="1" outlineLevel="2" x14ac:dyDescent="0.2">
      <c r="A188" s="156">
        <v>202001</v>
      </c>
      <c r="B188" s="150">
        <v>40200001</v>
      </c>
      <c r="C188" s="151" t="s">
        <v>874</v>
      </c>
      <c r="D188" s="152">
        <v>43845</v>
      </c>
      <c r="E188" s="151" t="s">
        <v>328</v>
      </c>
      <c r="F188" s="151" t="s">
        <v>329</v>
      </c>
      <c r="G188" s="151" t="s">
        <v>807</v>
      </c>
      <c r="H188" s="151" t="s">
        <v>386</v>
      </c>
      <c r="I188" s="151" t="s">
        <v>62</v>
      </c>
      <c r="J188" s="151" t="s">
        <v>62</v>
      </c>
      <c r="K188" s="151" t="s">
        <v>736</v>
      </c>
      <c r="L188" s="151" t="s">
        <v>918</v>
      </c>
      <c r="M188" s="158">
        <v>124</v>
      </c>
    </row>
    <row r="189" spans="1:13" hidden="1" outlineLevel="2" x14ac:dyDescent="0.2">
      <c r="A189" s="156">
        <v>202001</v>
      </c>
      <c r="B189" s="150">
        <v>40200001</v>
      </c>
      <c r="C189" s="151" t="s">
        <v>874</v>
      </c>
      <c r="D189" s="152">
        <v>43845</v>
      </c>
      <c r="E189" s="151" t="s">
        <v>336</v>
      </c>
      <c r="F189" s="151" t="s">
        <v>337</v>
      </c>
      <c r="G189" s="151" t="s">
        <v>919</v>
      </c>
      <c r="H189" s="151" t="s">
        <v>456</v>
      </c>
      <c r="I189" s="151" t="s">
        <v>62</v>
      </c>
      <c r="J189" s="151" t="s">
        <v>62</v>
      </c>
      <c r="K189" s="151" t="s">
        <v>736</v>
      </c>
      <c r="L189" s="151" t="s">
        <v>920</v>
      </c>
      <c r="M189" s="158">
        <v>105</v>
      </c>
    </row>
    <row r="190" spans="1:13" hidden="1" outlineLevel="2" x14ac:dyDescent="0.2">
      <c r="A190" s="156">
        <v>202001</v>
      </c>
      <c r="B190" s="150">
        <v>40200001</v>
      </c>
      <c r="C190" s="151" t="s">
        <v>874</v>
      </c>
      <c r="D190" s="152">
        <v>43845</v>
      </c>
      <c r="E190" s="151" t="s">
        <v>336</v>
      </c>
      <c r="F190" s="151" t="s">
        <v>337</v>
      </c>
      <c r="G190" s="151" t="s">
        <v>919</v>
      </c>
      <c r="H190" s="151" t="s">
        <v>456</v>
      </c>
      <c r="I190" s="151" t="s">
        <v>62</v>
      </c>
      <c r="J190" s="151" t="s">
        <v>62</v>
      </c>
      <c r="K190" s="151" t="s">
        <v>736</v>
      </c>
      <c r="L190" s="151" t="s">
        <v>921</v>
      </c>
      <c r="M190" s="158">
        <v>64</v>
      </c>
    </row>
    <row r="191" spans="1:13" hidden="1" outlineLevel="2" x14ac:dyDescent="0.2">
      <c r="A191" s="156">
        <v>202001</v>
      </c>
      <c r="B191" s="150">
        <v>40200001</v>
      </c>
      <c r="C191" s="151" t="s">
        <v>874</v>
      </c>
      <c r="D191" s="152">
        <v>43845</v>
      </c>
      <c r="E191" s="151" t="s">
        <v>358</v>
      </c>
      <c r="F191" s="151" t="s">
        <v>359</v>
      </c>
      <c r="G191" s="151" t="s">
        <v>919</v>
      </c>
      <c r="H191" s="151" t="s">
        <v>456</v>
      </c>
      <c r="I191" s="151" t="s">
        <v>62</v>
      </c>
      <c r="J191" s="151" t="s">
        <v>62</v>
      </c>
      <c r="K191" s="151" t="s">
        <v>736</v>
      </c>
      <c r="L191" s="151" t="s">
        <v>922</v>
      </c>
      <c r="M191" s="158">
        <v>843.8</v>
      </c>
    </row>
    <row r="192" spans="1:13" hidden="1" outlineLevel="2" x14ac:dyDescent="0.2">
      <c r="A192" s="156">
        <v>202001</v>
      </c>
      <c r="B192" s="150">
        <v>40200001</v>
      </c>
      <c r="C192" s="151" t="s">
        <v>874</v>
      </c>
      <c r="D192" s="152">
        <v>43845</v>
      </c>
      <c r="E192" s="151" t="s">
        <v>301</v>
      </c>
      <c r="F192" s="151" t="s">
        <v>302</v>
      </c>
      <c r="G192" s="151" t="s">
        <v>817</v>
      </c>
      <c r="H192" s="151" t="s">
        <v>449</v>
      </c>
      <c r="I192" s="151" t="s">
        <v>62</v>
      </c>
      <c r="J192" s="151" t="s">
        <v>62</v>
      </c>
      <c r="K192" s="151" t="s">
        <v>736</v>
      </c>
      <c r="L192" s="151" t="s">
        <v>875</v>
      </c>
      <c r="M192" s="158">
        <v>39006.82</v>
      </c>
    </row>
    <row r="193" spans="1:13" hidden="1" outlineLevel="2" x14ac:dyDescent="0.2">
      <c r="A193" s="156">
        <v>202001</v>
      </c>
      <c r="B193" s="150">
        <v>40200001</v>
      </c>
      <c r="C193" s="151" t="s">
        <v>874</v>
      </c>
      <c r="D193" s="152">
        <v>43845</v>
      </c>
      <c r="E193" s="151" t="s">
        <v>301</v>
      </c>
      <c r="F193" s="151" t="s">
        <v>302</v>
      </c>
      <c r="G193" s="151" t="s">
        <v>817</v>
      </c>
      <c r="H193" s="151" t="s">
        <v>526</v>
      </c>
      <c r="I193" s="151" t="s">
        <v>62</v>
      </c>
      <c r="J193" s="151" t="s">
        <v>62</v>
      </c>
      <c r="K193" s="151" t="s">
        <v>736</v>
      </c>
      <c r="L193" s="151" t="s">
        <v>875</v>
      </c>
      <c r="M193" s="158">
        <v>44713.85</v>
      </c>
    </row>
    <row r="194" spans="1:13" hidden="1" outlineLevel="2" x14ac:dyDescent="0.2">
      <c r="A194" s="156">
        <v>202001</v>
      </c>
      <c r="B194" s="150">
        <v>40200001</v>
      </c>
      <c r="C194" s="151" t="s">
        <v>874</v>
      </c>
      <c r="D194" s="152">
        <v>43845</v>
      </c>
      <c r="E194" s="151" t="s">
        <v>301</v>
      </c>
      <c r="F194" s="151" t="s">
        <v>302</v>
      </c>
      <c r="G194" s="151" t="s">
        <v>817</v>
      </c>
      <c r="H194" s="151" t="s">
        <v>546</v>
      </c>
      <c r="I194" s="151" t="s">
        <v>62</v>
      </c>
      <c r="J194" s="151" t="s">
        <v>62</v>
      </c>
      <c r="K194" s="151" t="s">
        <v>736</v>
      </c>
      <c r="L194" s="151" t="s">
        <v>875</v>
      </c>
      <c r="M194" s="158">
        <v>29613.9</v>
      </c>
    </row>
    <row r="195" spans="1:13" hidden="1" outlineLevel="2" x14ac:dyDescent="0.2">
      <c r="A195" s="156">
        <v>202001</v>
      </c>
      <c r="B195" s="150">
        <v>40200001</v>
      </c>
      <c r="C195" s="151" t="s">
        <v>874</v>
      </c>
      <c r="D195" s="152">
        <v>43845</v>
      </c>
      <c r="E195" s="151" t="s">
        <v>301</v>
      </c>
      <c r="F195" s="151" t="s">
        <v>302</v>
      </c>
      <c r="G195" s="151" t="s">
        <v>817</v>
      </c>
      <c r="H195" s="151" t="s">
        <v>536</v>
      </c>
      <c r="I195" s="151" t="s">
        <v>62</v>
      </c>
      <c r="J195" s="151" t="s">
        <v>62</v>
      </c>
      <c r="K195" s="151" t="s">
        <v>736</v>
      </c>
      <c r="L195" s="151" t="s">
        <v>875</v>
      </c>
      <c r="M195" s="158">
        <v>287154.73</v>
      </c>
    </row>
    <row r="196" spans="1:13" hidden="1" outlineLevel="2" x14ac:dyDescent="0.2">
      <c r="A196" s="156">
        <v>202001</v>
      </c>
      <c r="B196" s="150">
        <v>40200001</v>
      </c>
      <c r="C196" s="151" t="s">
        <v>874</v>
      </c>
      <c r="D196" s="152">
        <v>43845</v>
      </c>
      <c r="E196" s="151" t="s">
        <v>301</v>
      </c>
      <c r="F196" s="151" t="s">
        <v>302</v>
      </c>
      <c r="G196" s="151" t="s">
        <v>817</v>
      </c>
      <c r="H196" s="151" t="s">
        <v>538</v>
      </c>
      <c r="I196" s="151" t="s">
        <v>62</v>
      </c>
      <c r="J196" s="151" t="s">
        <v>62</v>
      </c>
      <c r="K196" s="151" t="s">
        <v>736</v>
      </c>
      <c r="L196" s="151" t="s">
        <v>875</v>
      </c>
      <c r="M196" s="158">
        <v>98565.75</v>
      </c>
    </row>
    <row r="197" spans="1:13" hidden="1" outlineLevel="2" x14ac:dyDescent="0.2">
      <c r="A197" s="156">
        <v>202001</v>
      </c>
      <c r="B197" s="150">
        <v>40200001</v>
      </c>
      <c r="C197" s="151" t="s">
        <v>874</v>
      </c>
      <c r="D197" s="152">
        <v>43845</v>
      </c>
      <c r="E197" s="151" t="s">
        <v>301</v>
      </c>
      <c r="F197" s="151" t="s">
        <v>302</v>
      </c>
      <c r="G197" s="151" t="s">
        <v>817</v>
      </c>
      <c r="H197" s="151" t="s">
        <v>540</v>
      </c>
      <c r="I197" s="151" t="s">
        <v>62</v>
      </c>
      <c r="J197" s="151" t="s">
        <v>62</v>
      </c>
      <c r="K197" s="151" t="s">
        <v>736</v>
      </c>
      <c r="L197" s="151" t="s">
        <v>875</v>
      </c>
      <c r="M197" s="158">
        <v>183504.75</v>
      </c>
    </row>
    <row r="198" spans="1:13" hidden="1" outlineLevel="2" x14ac:dyDescent="0.2">
      <c r="A198" s="156">
        <v>202001</v>
      </c>
      <c r="B198" s="150">
        <v>40200001</v>
      </c>
      <c r="C198" s="151" t="s">
        <v>874</v>
      </c>
      <c r="D198" s="152">
        <v>43845</v>
      </c>
      <c r="E198" s="151" t="s">
        <v>301</v>
      </c>
      <c r="F198" s="151" t="s">
        <v>302</v>
      </c>
      <c r="G198" s="151" t="s">
        <v>919</v>
      </c>
      <c r="H198" s="151" t="s">
        <v>451</v>
      </c>
      <c r="I198" s="151" t="s">
        <v>62</v>
      </c>
      <c r="J198" s="151" t="s">
        <v>62</v>
      </c>
      <c r="K198" s="151" t="s">
        <v>736</v>
      </c>
      <c r="L198" s="151" t="s">
        <v>875</v>
      </c>
      <c r="M198" s="158">
        <v>37647.26</v>
      </c>
    </row>
    <row r="199" spans="1:13" hidden="1" outlineLevel="2" x14ac:dyDescent="0.2">
      <c r="A199" s="156">
        <v>202001</v>
      </c>
      <c r="B199" s="150">
        <v>40200001</v>
      </c>
      <c r="C199" s="151" t="s">
        <v>874</v>
      </c>
      <c r="D199" s="152">
        <v>43845</v>
      </c>
      <c r="E199" s="151" t="s">
        <v>340</v>
      </c>
      <c r="F199" s="151" t="s">
        <v>341</v>
      </c>
      <c r="G199" s="151" t="s">
        <v>919</v>
      </c>
      <c r="H199" s="151" t="s">
        <v>456</v>
      </c>
      <c r="I199" s="151" t="s">
        <v>62</v>
      </c>
      <c r="J199" s="151" t="s">
        <v>62</v>
      </c>
      <c r="K199" s="151" t="s">
        <v>736</v>
      </c>
      <c r="L199" s="151" t="s">
        <v>923</v>
      </c>
      <c r="M199" s="158">
        <v>818.37</v>
      </c>
    </row>
    <row r="200" spans="1:13" hidden="1" outlineLevel="2" x14ac:dyDescent="0.2">
      <c r="A200" s="156">
        <v>202001</v>
      </c>
      <c r="B200" s="150">
        <v>40200001</v>
      </c>
      <c r="C200" s="151" t="s">
        <v>874</v>
      </c>
      <c r="D200" s="152">
        <v>43845</v>
      </c>
      <c r="E200" s="151" t="s">
        <v>340</v>
      </c>
      <c r="F200" s="151" t="s">
        <v>341</v>
      </c>
      <c r="G200" s="151" t="s">
        <v>919</v>
      </c>
      <c r="H200" s="151" t="s">
        <v>456</v>
      </c>
      <c r="I200" s="151" t="s">
        <v>62</v>
      </c>
      <c r="J200" s="151" t="s">
        <v>62</v>
      </c>
      <c r="K200" s="151" t="s">
        <v>736</v>
      </c>
      <c r="L200" s="151" t="s">
        <v>924</v>
      </c>
      <c r="M200" s="158">
        <v>420</v>
      </c>
    </row>
    <row r="201" spans="1:13" hidden="1" outlineLevel="2" x14ac:dyDescent="0.2">
      <c r="A201" s="156">
        <v>202001</v>
      </c>
      <c r="B201" s="150">
        <v>40200001</v>
      </c>
      <c r="C201" s="151" t="s">
        <v>874</v>
      </c>
      <c r="D201" s="152">
        <v>43845</v>
      </c>
      <c r="E201" s="151" t="s">
        <v>301</v>
      </c>
      <c r="F201" s="151" t="s">
        <v>302</v>
      </c>
      <c r="G201" s="151" t="s">
        <v>876</v>
      </c>
      <c r="H201" s="151" t="s">
        <v>360</v>
      </c>
      <c r="I201" s="151" t="s">
        <v>62</v>
      </c>
      <c r="J201" s="151" t="s">
        <v>62</v>
      </c>
      <c r="K201" s="151" t="s">
        <v>736</v>
      </c>
      <c r="L201" s="151" t="s">
        <v>875</v>
      </c>
      <c r="M201" s="158">
        <v>46956.38</v>
      </c>
    </row>
    <row r="202" spans="1:13" hidden="1" outlineLevel="2" x14ac:dyDescent="0.2">
      <c r="A202" s="156">
        <v>202001</v>
      </c>
      <c r="B202" s="150">
        <v>40200001</v>
      </c>
      <c r="C202" s="151" t="s">
        <v>874</v>
      </c>
      <c r="D202" s="152">
        <v>43845</v>
      </c>
      <c r="E202" s="151" t="s">
        <v>328</v>
      </c>
      <c r="F202" s="151" t="s">
        <v>329</v>
      </c>
      <c r="G202" s="151" t="s">
        <v>919</v>
      </c>
      <c r="H202" s="151" t="s">
        <v>456</v>
      </c>
      <c r="I202" s="151" t="s">
        <v>62</v>
      </c>
      <c r="J202" s="151" t="s">
        <v>62</v>
      </c>
      <c r="K202" s="151" t="s">
        <v>736</v>
      </c>
      <c r="L202" s="151" t="s">
        <v>925</v>
      </c>
      <c r="M202" s="158">
        <v>128</v>
      </c>
    </row>
    <row r="203" spans="1:13" hidden="1" outlineLevel="2" x14ac:dyDescent="0.2">
      <c r="A203" s="156">
        <v>202001</v>
      </c>
      <c r="B203" s="150">
        <v>40200001</v>
      </c>
      <c r="C203" s="151" t="s">
        <v>874</v>
      </c>
      <c r="D203" s="152">
        <v>43845</v>
      </c>
      <c r="E203" s="151" t="s">
        <v>416</v>
      </c>
      <c r="F203" s="151" t="s">
        <v>417</v>
      </c>
      <c r="G203" s="151" t="s">
        <v>817</v>
      </c>
      <c r="H203" s="151" t="s">
        <v>536</v>
      </c>
      <c r="I203" s="151" t="s">
        <v>62</v>
      </c>
      <c r="J203" s="151" t="s">
        <v>62</v>
      </c>
      <c r="K203" s="151" t="s">
        <v>736</v>
      </c>
      <c r="L203" s="151" t="s">
        <v>926</v>
      </c>
      <c r="M203" s="158">
        <v>-23176</v>
      </c>
    </row>
    <row r="204" spans="1:13" hidden="1" outlineLevel="2" x14ac:dyDescent="0.2">
      <c r="A204" s="156">
        <v>202001</v>
      </c>
      <c r="B204" s="150">
        <v>40200001</v>
      </c>
      <c r="C204" s="151" t="s">
        <v>874</v>
      </c>
      <c r="D204" s="152">
        <v>43845</v>
      </c>
      <c r="E204" s="151" t="s">
        <v>416</v>
      </c>
      <c r="F204" s="151" t="s">
        <v>417</v>
      </c>
      <c r="G204" s="151" t="s">
        <v>817</v>
      </c>
      <c r="H204" s="151" t="s">
        <v>536</v>
      </c>
      <c r="I204" s="151" t="s">
        <v>62</v>
      </c>
      <c r="J204" s="151" t="s">
        <v>62</v>
      </c>
      <c r="K204" s="151" t="s">
        <v>736</v>
      </c>
      <c r="L204" s="151" t="s">
        <v>927</v>
      </c>
      <c r="M204" s="158">
        <v>-1737</v>
      </c>
    </row>
    <row r="205" spans="1:13" hidden="1" outlineLevel="2" x14ac:dyDescent="0.2">
      <c r="A205" s="156">
        <v>202001</v>
      </c>
      <c r="B205" s="150">
        <v>40200001</v>
      </c>
      <c r="C205" s="151" t="s">
        <v>874</v>
      </c>
      <c r="D205" s="152">
        <v>43845</v>
      </c>
      <c r="E205" s="151" t="s">
        <v>328</v>
      </c>
      <c r="F205" s="151" t="s">
        <v>329</v>
      </c>
      <c r="G205" s="151" t="s">
        <v>817</v>
      </c>
      <c r="H205" s="151" t="s">
        <v>436</v>
      </c>
      <c r="I205" s="151" t="s">
        <v>62</v>
      </c>
      <c r="J205" s="151" t="s">
        <v>62</v>
      </c>
      <c r="K205" s="151" t="s">
        <v>736</v>
      </c>
      <c r="L205" s="151" t="s">
        <v>928</v>
      </c>
      <c r="M205" s="158">
        <v>80</v>
      </c>
    </row>
    <row r="206" spans="1:13" hidden="1" outlineLevel="2" x14ac:dyDescent="0.2">
      <c r="A206" s="156">
        <v>202001</v>
      </c>
      <c r="B206" s="150">
        <v>40200001</v>
      </c>
      <c r="C206" s="151" t="s">
        <v>874</v>
      </c>
      <c r="D206" s="152">
        <v>43845</v>
      </c>
      <c r="E206" s="151" t="s">
        <v>328</v>
      </c>
      <c r="F206" s="151" t="s">
        <v>329</v>
      </c>
      <c r="G206" s="151" t="s">
        <v>817</v>
      </c>
      <c r="H206" s="151" t="s">
        <v>443</v>
      </c>
      <c r="I206" s="151" t="s">
        <v>62</v>
      </c>
      <c r="J206" s="151" t="s">
        <v>62</v>
      </c>
      <c r="K206" s="151" t="s">
        <v>736</v>
      </c>
      <c r="L206" s="151" t="s">
        <v>929</v>
      </c>
      <c r="M206" s="158">
        <v>156</v>
      </c>
    </row>
    <row r="207" spans="1:13" hidden="1" outlineLevel="2" x14ac:dyDescent="0.2">
      <c r="A207" s="156">
        <v>202001</v>
      </c>
      <c r="B207" s="150">
        <v>40200001</v>
      </c>
      <c r="C207" s="151" t="s">
        <v>874</v>
      </c>
      <c r="D207" s="152">
        <v>43845</v>
      </c>
      <c r="E207" s="151" t="s">
        <v>328</v>
      </c>
      <c r="F207" s="151" t="s">
        <v>329</v>
      </c>
      <c r="G207" s="151" t="s">
        <v>817</v>
      </c>
      <c r="H207" s="151" t="s">
        <v>526</v>
      </c>
      <c r="I207" s="151" t="s">
        <v>62</v>
      </c>
      <c r="J207" s="151" t="s">
        <v>62</v>
      </c>
      <c r="K207" s="151" t="s">
        <v>736</v>
      </c>
      <c r="L207" s="151" t="s">
        <v>930</v>
      </c>
      <c r="M207" s="158">
        <v>260</v>
      </c>
    </row>
    <row r="208" spans="1:13" hidden="1" outlineLevel="2" x14ac:dyDescent="0.2">
      <c r="A208" s="156">
        <v>202001</v>
      </c>
      <c r="B208" s="150">
        <v>40200001</v>
      </c>
      <c r="C208" s="151" t="s">
        <v>874</v>
      </c>
      <c r="D208" s="152">
        <v>43845</v>
      </c>
      <c r="E208" s="151" t="s">
        <v>328</v>
      </c>
      <c r="F208" s="151" t="s">
        <v>329</v>
      </c>
      <c r="G208" s="151" t="s">
        <v>817</v>
      </c>
      <c r="H208" s="151" t="s">
        <v>526</v>
      </c>
      <c r="I208" s="151" t="s">
        <v>62</v>
      </c>
      <c r="J208" s="151" t="s">
        <v>62</v>
      </c>
      <c r="K208" s="151" t="s">
        <v>736</v>
      </c>
      <c r="L208" s="151" t="s">
        <v>931</v>
      </c>
      <c r="M208" s="158">
        <v>157.91999999999999</v>
      </c>
    </row>
    <row r="209" spans="1:13" hidden="1" outlineLevel="2" x14ac:dyDescent="0.2">
      <c r="A209" s="156">
        <v>202001</v>
      </c>
      <c r="B209" s="150">
        <v>40200004</v>
      </c>
      <c r="C209" s="151" t="s">
        <v>874</v>
      </c>
      <c r="D209" s="152">
        <v>43861</v>
      </c>
      <c r="E209" s="151" t="s">
        <v>362</v>
      </c>
      <c r="F209" s="151" t="s">
        <v>363</v>
      </c>
      <c r="G209" s="151" t="s">
        <v>807</v>
      </c>
      <c r="H209" s="151" t="s">
        <v>414</v>
      </c>
      <c r="I209" s="151" t="s">
        <v>62</v>
      </c>
      <c r="J209" s="151" t="s">
        <v>62</v>
      </c>
      <c r="K209" s="151" t="s">
        <v>736</v>
      </c>
      <c r="L209" s="151" t="s">
        <v>932</v>
      </c>
      <c r="M209" s="158">
        <v>-460000</v>
      </c>
    </row>
    <row r="210" spans="1:13" hidden="1" outlineLevel="2" x14ac:dyDescent="0.2">
      <c r="A210" s="156">
        <v>202001</v>
      </c>
      <c r="B210" s="150">
        <v>40200004</v>
      </c>
      <c r="C210" s="151" t="s">
        <v>874</v>
      </c>
      <c r="D210" s="152">
        <v>43861</v>
      </c>
      <c r="E210" s="151" t="s">
        <v>362</v>
      </c>
      <c r="F210" s="151" t="s">
        <v>363</v>
      </c>
      <c r="G210" s="151" t="s">
        <v>807</v>
      </c>
      <c r="H210" s="151" t="s">
        <v>418</v>
      </c>
      <c r="I210" s="151" t="s">
        <v>62</v>
      </c>
      <c r="J210" s="151" t="s">
        <v>62</v>
      </c>
      <c r="K210" s="151" t="s">
        <v>736</v>
      </c>
      <c r="L210" s="151" t="s">
        <v>933</v>
      </c>
      <c r="M210" s="158">
        <v>-100000</v>
      </c>
    </row>
    <row r="211" spans="1:13" hidden="1" outlineLevel="2" x14ac:dyDescent="0.2">
      <c r="A211" s="156">
        <v>202001</v>
      </c>
      <c r="B211" s="150">
        <v>40200004</v>
      </c>
      <c r="C211" s="151" t="s">
        <v>874</v>
      </c>
      <c r="D211" s="152">
        <v>43861</v>
      </c>
      <c r="E211" s="151" t="s">
        <v>808</v>
      </c>
      <c r="F211" s="151" t="s">
        <v>566</v>
      </c>
      <c r="G211" s="151" t="s">
        <v>807</v>
      </c>
      <c r="H211" s="151" t="s">
        <v>414</v>
      </c>
      <c r="I211" s="151" t="s">
        <v>62</v>
      </c>
      <c r="J211" s="151" t="s">
        <v>62</v>
      </c>
      <c r="K211" s="151" t="s">
        <v>736</v>
      </c>
      <c r="L211" s="151" t="s">
        <v>932</v>
      </c>
      <c r="M211" s="158">
        <v>460000</v>
      </c>
    </row>
    <row r="212" spans="1:13" hidden="1" outlineLevel="2" x14ac:dyDescent="0.2">
      <c r="A212" s="156">
        <v>202001</v>
      </c>
      <c r="B212" s="150">
        <v>40200004</v>
      </c>
      <c r="C212" s="151" t="s">
        <v>874</v>
      </c>
      <c r="D212" s="152">
        <v>43861</v>
      </c>
      <c r="E212" s="151" t="s">
        <v>808</v>
      </c>
      <c r="F212" s="151" t="s">
        <v>566</v>
      </c>
      <c r="G212" s="151" t="s">
        <v>807</v>
      </c>
      <c r="H212" s="151" t="s">
        <v>418</v>
      </c>
      <c r="I212" s="151" t="s">
        <v>62</v>
      </c>
      <c r="J212" s="151" t="s">
        <v>62</v>
      </c>
      <c r="K212" s="151" t="s">
        <v>736</v>
      </c>
      <c r="L212" s="151" t="s">
        <v>933</v>
      </c>
      <c r="M212" s="158">
        <v>100000</v>
      </c>
    </row>
    <row r="213" spans="1:13" hidden="1" outlineLevel="2" x14ac:dyDescent="0.2">
      <c r="A213" s="156">
        <v>202001</v>
      </c>
      <c r="B213" s="150">
        <v>40200005</v>
      </c>
      <c r="C213" s="151" t="s">
        <v>874</v>
      </c>
      <c r="D213" s="152">
        <v>43845</v>
      </c>
      <c r="E213" s="151" t="s">
        <v>485</v>
      </c>
      <c r="F213" s="151" t="s">
        <v>486</v>
      </c>
      <c r="G213" s="151" t="s">
        <v>817</v>
      </c>
      <c r="H213" s="151" t="s">
        <v>526</v>
      </c>
      <c r="I213" s="151" t="s">
        <v>62</v>
      </c>
      <c r="J213" s="151" t="s">
        <v>62</v>
      </c>
      <c r="K213" s="151" t="s">
        <v>736</v>
      </c>
      <c r="L213" s="151" t="s">
        <v>934</v>
      </c>
      <c r="M213" s="158">
        <v>5130</v>
      </c>
    </row>
    <row r="214" spans="1:13" hidden="1" outlineLevel="2" x14ac:dyDescent="0.2">
      <c r="A214" s="156">
        <v>202001</v>
      </c>
      <c r="B214" s="150">
        <v>40200005</v>
      </c>
      <c r="C214" s="151" t="s">
        <v>874</v>
      </c>
      <c r="D214" s="152">
        <v>43845</v>
      </c>
      <c r="E214" s="151" t="s">
        <v>485</v>
      </c>
      <c r="F214" s="151" t="s">
        <v>486</v>
      </c>
      <c r="G214" s="151" t="s">
        <v>817</v>
      </c>
      <c r="H214" s="151" t="s">
        <v>526</v>
      </c>
      <c r="I214" s="151" t="s">
        <v>62</v>
      </c>
      <c r="J214" s="151" t="s">
        <v>62</v>
      </c>
      <c r="K214" s="151" t="s">
        <v>736</v>
      </c>
      <c r="L214" s="151" t="s">
        <v>935</v>
      </c>
      <c r="M214" s="158">
        <v>680</v>
      </c>
    </row>
    <row r="215" spans="1:13" hidden="1" outlineLevel="2" x14ac:dyDescent="0.2">
      <c r="A215" s="156">
        <v>202001</v>
      </c>
      <c r="B215" s="150">
        <v>40200005</v>
      </c>
      <c r="C215" s="151" t="s">
        <v>874</v>
      </c>
      <c r="D215" s="152">
        <v>43845</v>
      </c>
      <c r="E215" s="151" t="s">
        <v>485</v>
      </c>
      <c r="F215" s="151" t="s">
        <v>486</v>
      </c>
      <c r="G215" s="151" t="s">
        <v>817</v>
      </c>
      <c r="H215" s="151" t="s">
        <v>526</v>
      </c>
      <c r="I215" s="151" t="s">
        <v>62</v>
      </c>
      <c r="J215" s="151" t="s">
        <v>62</v>
      </c>
      <c r="K215" s="151" t="s">
        <v>736</v>
      </c>
      <c r="L215" s="151" t="s">
        <v>936</v>
      </c>
      <c r="M215" s="158">
        <v>1750</v>
      </c>
    </row>
    <row r="216" spans="1:13" hidden="1" outlineLevel="2" x14ac:dyDescent="0.2">
      <c r="A216" s="156">
        <v>202001</v>
      </c>
      <c r="B216" s="150">
        <v>40200005</v>
      </c>
      <c r="C216" s="151" t="s">
        <v>874</v>
      </c>
      <c r="D216" s="152">
        <v>43845</v>
      </c>
      <c r="E216" s="151" t="s">
        <v>937</v>
      </c>
      <c r="F216" s="151" t="s">
        <v>572</v>
      </c>
      <c r="G216" s="151" t="s">
        <v>62</v>
      </c>
      <c r="H216" s="151" t="s">
        <v>62</v>
      </c>
      <c r="I216" s="151" t="s">
        <v>62</v>
      </c>
      <c r="J216" s="151" t="s">
        <v>62</v>
      </c>
      <c r="K216" s="151" t="s">
        <v>736</v>
      </c>
      <c r="L216" s="151" t="s">
        <v>935</v>
      </c>
      <c r="M216" s="158">
        <v>-680</v>
      </c>
    </row>
    <row r="217" spans="1:13" hidden="1" outlineLevel="2" x14ac:dyDescent="0.2">
      <c r="A217" s="156">
        <v>202001</v>
      </c>
      <c r="B217" s="150">
        <v>40200005</v>
      </c>
      <c r="C217" s="151" t="s">
        <v>874</v>
      </c>
      <c r="D217" s="152">
        <v>43845</v>
      </c>
      <c r="E217" s="151" t="s">
        <v>937</v>
      </c>
      <c r="F217" s="151" t="s">
        <v>572</v>
      </c>
      <c r="G217" s="151" t="s">
        <v>62</v>
      </c>
      <c r="H217" s="151" t="s">
        <v>62</v>
      </c>
      <c r="I217" s="151" t="s">
        <v>62</v>
      </c>
      <c r="J217" s="151" t="s">
        <v>62</v>
      </c>
      <c r="K217" s="151" t="s">
        <v>736</v>
      </c>
      <c r="L217" s="151" t="s">
        <v>936</v>
      </c>
      <c r="M217" s="158">
        <v>-1750</v>
      </c>
    </row>
    <row r="218" spans="1:13" hidden="1" outlineLevel="2" x14ac:dyDescent="0.2">
      <c r="A218" s="156">
        <v>202001</v>
      </c>
      <c r="B218" s="150">
        <v>40200005</v>
      </c>
      <c r="C218" s="151" t="s">
        <v>874</v>
      </c>
      <c r="D218" s="152">
        <v>43845</v>
      </c>
      <c r="E218" s="151" t="s">
        <v>937</v>
      </c>
      <c r="F218" s="151" t="s">
        <v>572</v>
      </c>
      <c r="G218" s="151" t="s">
        <v>62</v>
      </c>
      <c r="H218" s="151" t="s">
        <v>62</v>
      </c>
      <c r="I218" s="151" t="s">
        <v>62</v>
      </c>
      <c r="J218" s="151" t="s">
        <v>62</v>
      </c>
      <c r="K218" s="151" t="s">
        <v>736</v>
      </c>
      <c r="L218" s="151" t="s">
        <v>934</v>
      </c>
      <c r="M218" s="158">
        <v>-5130</v>
      </c>
    </row>
    <row r="219" spans="1:13" hidden="1" outlineLevel="2" x14ac:dyDescent="0.2">
      <c r="A219" s="156">
        <v>202001</v>
      </c>
      <c r="B219" s="150">
        <v>40200014</v>
      </c>
      <c r="C219" s="151" t="s">
        <v>874</v>
      </c>
      <c r="D219" s="152">
        <v>43861</v>
      </c>
      <c r="E219" s="151" t="s">
        <v>354</v>
      </c>
      <c r="F219" s="151" t="s">
        <v>355</v>
      </c>
      <c r="G219" s="151" t="s">
        <v>817</v>
      </c>
      <c r="H219" s="151" t="s">
        <v>443</v>
      </c>
      <c r="I219" s="151" t="s">
        <v>62</v>
      </c>
      <c r="J219" s="151" t="s">
        <v>62</v>
      </c>
      <c r="K219" s="151" t="s">
        <v>736</v>
      </c>
      <c r="L219" s="151" t="s">
        <v>938</v>
      </c>
      <c r="M219" s="158">
        <v>-2155</v>
      </c>
    </row>
    <row r="220" spans="1:13" hidden="1" outlineLevel="2" x14ac:dyDescent="0.2">
      <c r="A220" s="156">
        <v>202001</v>
      </c>
      <c r="B220" s="150">
        <v>40200014</v>
      </c>
      <c r="C220" s="151" t="s">
        <v>874</v>
      </c>
      <c r="D220" s="152">
        <v>43861</v>
      </c>
      <c r="E220" s="151" t="s">
        <v>354</v>
      </c>
      <c r="F220" s="151" t="s">
        <v>355</v>
      </c>
      <c r="G220" s="151" t="s">
        <v>817</v>
      </c>
      <c r="H220" s="151" t="s">
        <v>469</v>
      </c>
      <c r="I220" s="151" t="s">
        <v>62</v>
      </c>
      <c r="J220" s="151" t="s">
        <v>62</v>
      </c>
      <c r="K220" s="151" t="s">
        <v>736</v>
      </c>
      <c r="L220" s="151" t="s">
        <v>938</v>
      </c>
      <c r="M220" s="158">
        <v>-979</v>
      </c>
    </row>
    <row r="221" spans="1:13" hidden="1" outlineLevel="2" x14ac:dyDescent="0.2">
      <c r="A221" s="156">
        <v>202001</v>
      </c>
      <c r="B221" s="150">
        <v>40200014</v>
      </c>
      <c r="C221" s="151" t="s">
        <v>874</v>
      </c>
      <c r="D221" s="152">
        <v>43861</v>
      </c>
      <c r="E221" s="151" t="s">
        <v>354</v>
      </c>
      <c r="F221" s="151" t="s">
        <v>355</v>
      </c>
      <c r="G221" s="151" t="s">
        <v>817</v>
      </c>
      <c r="H221" s="151" t="s">
        <v>526</v>
      </c>
      <c r="I221" s="151" t="s">
        <v>62</v>
      </c>
      <c r="J221" s="151" t="s">
        <v>62</v>
      </c>
      <c r="K221" s="151" t="s">
        <v>736</v>
      </c>
      <c r="L221" s="151" t="s">
        <v>938</v>
      </c>
      <c r="M221" s="158">
        <v>-4195.42</v>
      </c>
    </row>
    <row r="222" spans="1:13" hidden="1" outlineLevel="2" x14ac:dyDescent="0.2">
      <c r="A222" s="156">
        <v>202001</v>
      </c>
      <c r="B222" s="150">
        <v>40200014</v>
      </c>
      <c r="C222" s="151" t="s">
        <v>874</v>
      </c>
      <c r="D222" s="152">
        <v>43861</v>
      </c>
      <c r="E222" s="151" t="s">
        <v>939</v>
      </c>
      <c r="F222" s="151" t="s">
        <v>563</v>
      </c>
      <c r="G222" s="151" t="s">
        <v>62</v>
      </c>
      <c r="H222" s="151" t="s">
        <v>62</v>
      </c>
      <c r="I222" s="151" t="s">
        <v>62</v>
      </c>
      <c r="J222" s="151" t="s">
        <v>62</v>
      </c>
      <c r="K222" s="151" t="s">
        <v>736</v>
      </c>
      <c r="L222" s="151" t="s">
        <v>938</v>
      </c>
      <c r="M222" s="158">
        <v>21751.74</v>
      </c>
    </row>
    <row r="223" spans="1:13" hidden="1" outlineLevel="2" x14ac:dyDescent="0.2">
      <c r="A223" s="156">
        <v>202001</v>
      </c>
      <c r="B223" s="150">
        <v>40200014</v>
      </c>
      <c r="C223" s="151" t="s">
        <v>874</v>
      </c>
      <c r="D223" s="152">
        <v>43861</v>
      </c>
      <c r="E223" s="151" t="s">
        <v>354</v>
      </c>
      <c r="F223" s="151" t="s">
        <v>355</v>
      </c>
      <c r="G223" s="151" t="s">
        <v>817</v>
      </c>
      <c r="H223" s="151" t="s">
        <v>443</v>
      </c>
      <c r="I223" s="151" t="s">
        <v>62</v>
      </c>
      <c r="J223" s="151" t="s">
        <v>62</v>
      </c>
      <c r="K223" s="151" t="s">
        <v>736</v>
      </c>
      <c r="L223" s="151" t="s">
        <v>938</v>
      </c>
      <c r="M223" s="158">
        <v>-4633.5</v>
      </c>
    </row>
    <row r="224" spans="1:13" hidden="1" outlineLevel="2" x14ac:dyDescent="0.2">
      <c r="A224" s="156">
        <v>202001</v>
      </c>
      <c r="B224" s="150">
        <v>40200014</v>
      </c>
      <c r="C224" s="151" t="s">
        <v>874</v>
      </c>
      <c r="D224" s="152">
        <v>43861</v>
      </c>
      <c r="E224" s="151" t="s">
        <v>354</v>
      </c>
      <c r="F224" s="151" t="s">
        <v>355</v>
      </c>
      <c r="G224" s="151" t="s">
        <v>807</v>
      </c>
      <c r="H224" s="151" t="s">
        <v>414</v>
      </c>
      <c r="I224" s="151" t="s">
        <v>62</v>
      </c>
      <c r="J224" s="151" t="s">
        <v>62</v>
      </c>
      <c r="K224" s="151" t="s">
        <v>736</v>
      </c>
      <c r="L224" s="151" t="s">
        <v>938</v>
      </c>
      <c r="M224" s="158">
        <v>-1507.5</v>
      </c>
    </row>
    <row r="225" spans="1:13" hidden="1" outlineLevel="2" x14ac:dyDescent="0.2">
      <c r="A225" s="156">
        <v>202001</v>
      </c>
      <c r="B225" s="150">
        <v>40200014</v>
      </c>
      <c r="C225" s="151" t="s">
        <v>874</v>
      </c>
      <c r="D225" s="152">
        <v>43861</v>
      </c>
      <c r="E225" s="151" t="s">
        <v>354</v>
      </c>
      <c r="F225" s="151" t="s">
        <v>355</v>
      </c>
      <c r="G225" s="151" t="s">
        <v>807</v>
      </c>
      <c r="H225" s="151" t="s">
        <v>418</v>
      </c>
      <c r="I225" s="151" t="s">
        <v>62</v>
      </c>
      <c r="J225" s="151" t="s">
        <v>62</v>
      </c>
      <c r="K225" s="151" t="s">
        <v>736</v>
      </c>
      <c r="L225" s="151" t="s">
        <v>938</v>
      </c>
      <c r="M225" s="158">
        <v>-3853.15</v>
      </c>
    </row>
    <row r="226" spans="1:13" hidden="1" outlineLevel="2" x14ac:dyDescent="0.2">
      <c r="A226" s="156">
        <v>202001</v>
      </c>
      <c r="B226" s="150">
        <v>40200014</v>
      </c>
      <c r="C226" s="151" t="s">
        <v>874</v>
      </c>
      <c r="D226" s="152">
        <v>43861</v>
      </c>
      <c r="E226" s="151" t="s">
        <v>354</v>
      </c>
      <c r="F226" s="151" t="s">
        <v>355</v>
      </c>
      <c r="G226" s="151" t="s">
        <v>807</v>
      </c>
      <c r="H226" s="151" t="s">
        <v>386</v>
      </c>
      <c r="I226" s="151" t="s">
        <v>62</v>
      </c>
      <c r="J226" s="151" t="s">
        <v>62</v>
      </c>
      <c r="K226" s="151" t="s">
        <v>736</v>
      </c>
      <c r="L226" s="151" t="s">
        <v>938</v>
      </c>
      <c r="M226" s="158">
        <v>-1132</v>
      </c>
    </row>
    <row r="227" spans="1:13" hidden="1" outlineLevel="2" x14ac:dyDescent="0.2">
      <c r="A227" s="156">
        <v>202001</v>
      </c>
      <c r="B227" s="150">
        <v>40200014</v>
      </c>
      <c r="C227" s="151" t="s">
        <v>874</v>
      </c>
      <c r="D227" s="152">
        <v>43861</v>
      </c>
      <c r="E227" s="151" t="s">
        <v>354</v>
      </c>
      <c r="F227" s="151" t="s">
        <v>355</v>
      </c>
      <c r="G227" s="151" t="s">
        <v>876</v>
      </c>
      <c r="H227" s="151" t="s">
        <v>360</v>
      </c>
      <c r="I227" s="151" t="s">
        <v>62</v>
      </c>
      <c r="J227" s="151" t="s">
        <v>62</v>
      </c>
      <c r="K227" s="151" t="s">
        <v>736</v>
      </c>
      <c r="L227" s="151" t="s">
        <v>938</v>
      </c>
      <c r="M227" s="158">
        <v>-917</v>
      </c>
    </row>
    <row r="228" spans="1:13" hidden="1" outlineLevel="2" x14ac:dyDescent="0.2">
      <c r="A228" s="156">
        <v>202001</v>
      </c>
      <c r="B228" s="150">
        <v>40200014</v>
      </c>
      <c r="C228" s="151" t="s">
        <v>874</v>
      </c>
      <c r="D228" s="152">
        <v>43861</v>
      </c>
      <c r="E228" s="151" t="s">
        <v>354</v>
      </c>
      <c r="F228" s="151" t="s">
        <v>355</v>
      </c>
      <c r="G228" s="151" t="s">
        <v>919</v>
      </c>
      <c r="H228" s="151" t="s">
        <v>456</v>
      </c>
      <c r="I228" s="151" t="s">
        <v>62</v>
      </c>
      <c r="J228" s="151" t="s">
        <v>62</v>
      </c>
      <c r="K228" s="151" t="s">
        <v>736</v>
      </c>
      <c r="L228" s="151" t="s">
        <v>938</v>
      </c>
      <c r="M228" s="158">
        <v>-2379.17</v>
      </c>
    </row>
    <row r="229" spans="1:13" hidden="1" outlineLevel="2" x14ac:dyDescent="0.2">
      <c r="A229" s="156">
        <v>202001</v>
      </c>
      <c r="B229" s="150">
        <v>40200015</v>
      </c>
      <c r="C229" s="151" t="s">
        <v>874</v>
      </c>
      <c r="D229" s="152">
        <v>43861</v>
      </c>
      <c r="E229" s="151" t="s">
        <v>380</v>
      </c>
      <c r="F229" s="151" t="s">
        <v>381</v>
      </c>
      <c r="G229" s="151" t="s">
        <v>807</v>
      </c>
      <c r="H229" s="151" t="s">
        <v>414</v>
      </c>
      <c r="I229" s="151" t="s">
        <v>62</v>
      </c>
      <c r="J229" s="151" t="s">
        <v>62</v>
      </c>
      <c r="K229" s="151" t="s">
        <v>736</v>
      </c>
      <c r="L229" s="151" t="s">
        <v>940</v>
      </c>
      <c r="M229" s="158">
        <v>-335000</v>
      </c>
    </row>
    <row r="230" spans="1:13" hidden="1" outlineLevel="2" x14ac:dyDescent="0.2">
      <c r="A230" s="156">
        <v>202001</v>
      </c>
      <c r="B230" s="150">
        <v>40200015</v>
      </c>
      <c r="C230" s="151" t="s">
        <v>874</v>
      </c>
      <c r="D230" s="152">
        <v>43861</v>
      </c>
      <c r="E230" s="151" t="s">
        <v>941</v>
      </c>
      <c r="F230" s="151" t="s">
        <v>567</v>
      </c>
      <c r="G230" s="151" t="s">
        <v>62</v>
      </c>
      <c r="H230" s="151" t="s">
        <v>62</v>
      </c>
      <c r="I230" s="151" t="s">
        <v>62</v>
      </c>
      <c r="J230" s="151" t="s">
        <v>62</v>
      </c>
      <c r="K230" s="151" t="s">
        <v>736</v>
      </c>
      <c r="L230" s="151" t="s">
        <v>940</v>
      </c>
      <c r="M230" s="158">
        <v>335000</v>
      </c>
    </row>
    <row r="231" spans="1:13" hidden="1" outlineLevel="2" x14ac:dyDescent="0.2">
      <c r="A231" s="156">
        <v>202001</v>
      </c>
      <c r="B231" s="150">
        <v>40200015</v>
      </c>
      <c r="C231" s="151" t="s">
        <v>874</v>
      </c>
      <c r="D231" s="152">
        <v>43861</v>
      </c>
      <c r="E231" s="151" t="s">
        <v>942</v>
      </c>
      <c r="F231" s="151" t="s">
        <v>14</v>
      </c>
      <c r="G231" s="151" t="s">
        <v>62</v>
      </c>
      <c r="H231" s="151" t="s">
        <v>62</v>
      </c>
      <c r="I231" s="151" t="s">
        <v>62</v>
      </c>
      <c r="J231" s="151" t="s">
        <v>62</v>
      </c>
      <c r="K231" s="151" t="s">
        <v>736</v>
      </c>
      <c r="L231" s="151" t="s">
        <v>943</v>
      </c>
      <c r="M231" s="158">
        <v>-4788</v>
      </c>
    </row>
    <row r="232" spans="1:13" hidden="1" outlineLevel="2" x14ac:dyDescent="0.2">
      <c r="A232" s="156">
        <v>202001</v>
      </c>
      <c r="B232" s="150">
        <v>40200015</v>
      </c>
      <c r="C232" s="151" t="s">
        <v>874</v>
      </c>
      <c r="D232" s="152">
        <v>43861</v>
      </c>
      <c r="E232" s="151" t="s">
        <v>510</v>
      </c>
      <c r="F232" s="151" t="s">
        <v>511</v>
      </c>
      <c r="G232" s="151" t="s">
        <v>817</v>
      </c>
      <c r="H232" s="151" t="s">
        <v>526</v>
      </c>
      <c r="I232" s="151" t="s">
        <v>62</v>
      </c>
      <c r="J232" s="151" t="s">
        <v>62</v>
      </c>
      <c r="K232" s="151" t="s">
        <v>736</v>
      </c>
      <c r="L232" s="151" t="s">
        <v>943</v>
      </c>
      <c r="M232" s="158">
        <v>4788</v>
      </c>
    </row>
    <row r="233" spans="1:13" hidden="1" outlineLevel="2" x14ac:dyDescent="0.2">
      <c r="A233" s="156">
        <v>202001</v>
      </c>
      <c r="B233" s="150">
        <v>1300000494</v>
      </c>
      <c r="C233" s="151" t="s">
        <v>944</v>
      </c>
      <c r="D233" s="152">
        <v>43841</v>
      </c>
      <c r="E233" s="151" t="s">
        <v>777</v>
      </c>
      <c r="F233" s="151" t="s">
        <v>607</v>
      </c>
      <c r="G233" s="151" t="s">
        <v>62</v>
      </c>
      <c r="H233" s="151" t="s">
        <v>62</v>
      </c>
      <c r="I233" s="151" t="s">
        <v>860</v>
      </c>
      <c r="J233" s="151" t="s">
        <v>861</v>
      </c>
      <c r="K233" s="151" t="s">
        <v>736</v>
      </c>
      <c r="L233" s="151" t="s">
        <v>62</v>
      </c>
      <c r="M233" s="158">
        <v>-2973.31</v>
      </c>
    </row>
    <row r="234" spans="1:13" hidden="1" outlineLevel="2" x14ac:dyDescent="0.2">
      <c r="A234" s="156">
        <v>202001</v>
      </c>
      <c r="B234" s="150">
        <v>1300000494</v>
      </c>
      <c r="C234" s="151" t="s">
        <v>944</v>
      </c>
      <c r="D234" s="152">
        <v>43841</v>
      </c>
      <c r="E234" s="151" t="s">
        <v>316</v>
      </c>
      <c r="F234" s="151" t="s">
        <v>317</v>
      </c>
      <c r="G234" s="151" t="s">
        <v>807</v>
      </c>
      <c r="H234" s="151" t="s">
        <v>426</v>
      </c>
      <c r="I234" s="151" t="s">
        <v>860</v>
      </c>
      <c r="J234" s="151" t="s">
        <v>861</v>
      </c>
      <c r="K234" s="151" t="s">
        <v>736</v>
      </c>
      <c r="L234" s="151" t="s">
        <v>945</v>
      </c>
      <c r="M234" s="158">
        <v>121.28</v>
      </c>
    </row>
    <row r="235" spans="1:13" hidden="1" outlineLevel="2" x14ac:dyDescent="0.2">
      <c r="A235" s="156">
        <v>202001</v>
      </c>
      <c r="B235" s="150">
        <v>1300000494</v>
      </c>
      <c r="C235" s="151" t="s">
        <v>944</v>
      </c>
      <c r="D235" s="152">
        <v>43841</v>
      </c>
      <c r="E235" s="151" t="s">
        <v>316</v>
      </c>
      <c r="F235" s="151" t="s">
        <v>317</v>
      </c>
      <c r="G235" s="151" t="s">
        <v>807</v>
      </c>
      <c r="H235" s="151" t="s">
        <v>418</v>
      </c>
      <c r="I235" s="151" t="s">
        <v>860</v>
      </c>
      <c r="J235" s="151" t="s">
        <v>861</v>
      </c>
      <c r="K235" s="151" t="s">
        <v>736</v>
      </c>
      <c r="L235" s="151" t="s">
        <v>946</v>
      </c>
      <c r="M235" s="158">
        <v>121.28</v>
      </c>
    </row>
    <row r="236" spans="1:13" hidden="1" outlineLevel="2" x14ac:dyDescent="0.2">
      <c r="A236" s="156">
        <v>202001</v>
      </c>
      <c r="B236" s="150">
        <v>1300000494</v>
      </c>
      <c r="C236" s="151" t="s">
        <v>944</v>
      </c>
      <c r="D236" s="152">
        <v>43841</v>
      </c>
      <c r="E236" s="151" t="s">
        <v>320</v>
      </c>
      <c r="F236" s="151" t="s">
        <v>321</v>
      </c>
      <c r="G236" s="151" t="s">
        <v>807</v>
      </c>
      <c r="H236" s="151" t="s">
        <v>386</v>
      </c>
      <c r="I236" s="151" t="s">
        <v>860</v>
      </c>
      <c r="J236" s="151" t="s">
        <v>861</v>
      </c>
      <c r="K236" s="151" t="s">
        <v>736</v>
      </c>
      <c r="L236" s="151" t="s">
        <v>947</v>
      </c>
      <c r="M236" s="158">
        <v>270.19</v>
      </c>
    </row>
    <row r="237" spans="1:13" hidden="1" outlineLevel="2" x14ac:dyDescent="0.2">
      <c r="A237" s="156">
        <v>202001</v>
      </c>
      <c r="B237" s="150">
        <v>1300000494</v>
      </c>
      <c r="C237" s="151" t="s">
        <v>944</v>
      </c>
      <c r="D237" s="152">
        <v>43841</v>
      </c>
      <c r="E237" s="151" t="s">
        <v>320</v>
      </c>
      <c r="F237" s="151" t="s">
        <v>321</v>
      </c>
      <c r="G237" s="151" t="s">
        <v>817</v>
      </c>
      <c r="H237" s="151" t="s">
        <v>443</v>
      </c>
      <c r="I237" s="151" t="s">
        <v>860</v>
      </c>
      <c r="J237" s="151" t="s">
        <v>861</v>
      </c>
      <c r="K237" s="151" t="s">
        <v>736</v>
      </c>
      <c r="L237" s="151" t="s">
        <v>948</v>
      </c>
      <c r="M237" s="158">
        <v>254.65</v>
      </c>
    </row>
    <row r="238" spans="1:13" hidden="1" outlineLevel="2" x14ac:dyDescent="0.2">
      <c r="A238" s="156">
        <v>202001</v>
      </c>
      <c r="B238" s="150">
        <v>1300000494</v>
      </c>
      <c r="C238" s="151" t="s">
        <v>944</v>
      </c>
      <c r="D238" s="152">
        <v>43841</v>
      </c>
      <c r="E238" s="151" t="s">
        <v>320</v>
      </c>
      <c r="F238" s="151" t="s">
        <v>321</v>
      </c>
      <c r="G238" s="151" t="s">
        <v>817</v>
      </c>
      <c r="H238" s="151" t="s">
        <v>526</v>
      </c>
      <c r="I238" s="151" t="s">
        <v>860</v>
      </c>
      <c r="J238" s="151" t="s">
        <v>861</v>
      </c>
      <c r="K238" s="151" t="s">
        <v>736</v>
      </c>
      <c r="L238" s="151" t="s">
        <v>949</v>
      </c>
      <c r="M238" s="158">
        <v>255.31</v>
      </c>
    </row>
    <row r="239" spans="1:13" hidden="1" outlineLevel="2" x14ac:dyDescent="0.2">
      <c r="A239" s="156">
        <v>202001</v>
      </c>
      <c r="B239" s="150">
        <v>1300000494</v>
      </c>
      <c r="C239" s="151" t="s">
        <v>944</v>
      </c>
      <c r="D239" s="152">
        <v>43841</v>
      </c>
      <c r="E239" s="151" t="s">
        <v>316</v>
      </c>
      <c r="F239" s="151" t="s">
        <v>317</v>
      </c>
      <c r="G239" s="151" t="s">
        <v>817</v>
      </c>
      <c r="H239" s="151" t="s">
        <v>536</v>
      </c>
      <c r="I239" s="151" t="s">
        <v>860</v>
      </c>
      <c r="J239" s="151" t="s">
        <v>861</v>
      </c>
      <c r="K239" s="151" t="s">
        <v>736</v>
      </c>
      <c r="L239" s="151" t="s">
        <v>950</v>
      </c>
      <c r="M239" s="158">
        <v>246.26</v>
      </c>
    </row>
    <row r="240" spans="1:13" hidden="1" outlineLevel="2" x14ac:dyDescent="0.2">
      <c r="A240" s="156">
        <v>202001</v>
      </c>
      <c r="B240" s="150">
        <v>1300000494</v>
      </c>
      <c r="C240" s="151" t="s">
        <v>944</v>
      </c>
      <c r="D240" s="152">
        <v>43841</v>
      </c>
      <c r="E240" s="151" t="s">
        <v>316</v>
      </c>
      <c r="F240" s="151" t="s">
        <v>317</v>
      </c>
      <c r="G240" s="151" t="s">
        <v>817</v>
      </c>
      <c r="H240" s="151" t="s">
        <v>540</v>
      </c>
      <c r="I240" s="151" t="s">
        <v>860</v>
      </c>
      <c r="J240" s="151" t="s">
        <v>861</v>
      </c>
      <c r="K240" s="151" t="s">
        <v>736</v>
      </c>
      <c r="L240" s="151" t="s">
        <v>951</v>
      </c>
      <c r="M240" s="158">
        <v>73.75</v>
      </c>
    </row>
    <row r="241" spans="1:13" hidden="1" outlineLevel="2" x14ac:dyDescent="0.2">
      <c r="A241" s="156">
        <v>202001</v>
      </c>
      <c r="B241" s="150">
        <v>1300000494</v>
      </c>
      <c r="C241" s="151" t="s">
        <v>944</v>
      </c>
      <c r="D241" s="152">
        <v>43841</v>
      </c>
      <c r="E241" s="151" t="s">
        <v>316</v>
      </c>
      <c r="F241" s="151" t="s">
        <v>317</v>
      </c>
      <c r="G241" s="151" t="s">
        <v>817</v>
      </c>
      <c r="H241" s="151" t="s">
        <v>540</v>
      </c>
      <c r="I241" s="151" t="s">
        <v>860</v>
      </c>
      <c r="J241" s="151" t="s">
        <v>861</v>
      </c>
      <c r="K241" s="151" t="s">
        <v>736</v>
      </c>
      <c r="L241" s="151" t="s">
        <v>952</v>
      </c>
      <c r="M241" s="158">
        <v>908.72</v>
      </c>
    </row>
    <row r="242" spans="1:13" hidden="1" outlineLevel="2" x14ac:dyDescent="0.2">
      <c r="A242" s="156">
        <v>202001</v>
      </c>
      <c r="B242" s="150">
        <v>1300000494</v>
      </c>
      <c r="C242" s="151" t="s">
        <v>944</v>
      </c>
      <c r="D242" s="152">
        <v>43841</v>
      </c>
      <c r="E242" s="151" t="s">
        <v>316</v>
      </c>
      <c r="F242" s="151" t="s">
        <v>317</v>
      </c>
      <c r="G242" s="151" t="s">
        <v>817</v>
      </c>
      <c r="H242" s="151" t="s">
        <v>540</v>
      </c>
      <c r="I242" s="151" t="s">
        <v>860</v>
      </c>
      <c r="J242" s="151" t="s">
        <v>861</v>
      </c>
      <c r="K242" s="151" t="s">
        <v>736</v>
      </c>
      <c r="L242" s="151" t="s">
        <v>953</v>
      </c>
      <c r="M242" s="158">
        <v>235.01</v>
      </c>
    </row>
    <row r="243" spans="1:13" hidden="1" outlineLevel="2" x14ac:dyDescent="0.2">
      <c r="A243" s="156">
        <v>202001</v>
      </c>
      <c r="B243" s="150">
        <v>1300000494</v>
      </c>
      <c r="C243" s="151" t="s">
        <v>944</v>
      </c>
      <c r="D243" s="152">
        <v>43841</v>
      </c>
      <c r="E243" s="151" t="s">
        <v>316</v>
      </c>
      <c r="F243" s="151" t="s">
        <v>317</v>
      </c>
      <c r="G243" s="151" t="s">
        <v>817</v>
      </c>
      <c r="H243" s="151" t="s">
        <v>536</v>
      </c>
      <c r="I243" s="151" t="s">
        <v>860</v>
      </c>
      <c r="J243" s="151" t="s">
        <v>861</v>
      </c>
      <c r="K243" s="151" t="s">
        <v>736</v>
      </c>
      <c r="L243" s="151" t="s">
        <v>954</v>
      </c>
      <c r="M243" s="158">
        <v>121.28</v>
      </c>
    </row>
    <row r="244" spans="1:13" hidden="1" outlineLevel="2" x14ac:dyDescent="0.2">
      <c r="A244" s="156">
        <v>202001</v>
      </c>
      <c r="B244" s="150">
        <v>1300000494</v>
      </c>
      <c r="C244" s="151" t="s">
        <v>944</v>
      </c>
      <c r="D244" s="152">
        <v>43841</v>
      </c>
      <c r="E244" s="151" t="s">
        <v>316</v>
      </c>
      <c r="F244" s="151" t="s">
        <v>317</v>
      </c>
      <c r="G244" s="151" t="s">
        <v>817</v>
      </c>
      <c r="H244" s="151" t="s">
        <v>536</v>
      </c>
      <c r="I244" s="151" t="s">
        <v>860</v>
      </c>
      <c r="J244" s="151" t="s">
        <v>861</v>
      </c>
      <c r="K244" s="151" t="s">
        <v>736</v>
      </c>
      <c r="L244" s="151" t="s">
        <v>955</v>
      </c>
      <c r="M244" s="158">
        <v>121.28</v>
      </c>
    </row>
    <row r="245" spans="1:13" hidden="1" outlineLevel="2" x14ac:dyDescent="0.2">
      <c r="A245" s="156">
        <v>202001</v>
      </c>
      <c r="B245" s="150">
        <v>1300000494</v>
      </c>
      <c r="C245" s="151" t="s">
        <v>944</v>
      </c>
      <c r="D245" s="152">
        <v>43841</v>
      </c>
      <c r="E245" s="151" t="s">
        <v>316</v>
      </c>
      <c r="F245" s="151" t="s">
        <v>317</v>
      </c>
      <c r="G245" s="151" t="s">
        <v>817</v>
      </c>
      <c r="H245" s="151" t="s">
        <v>536</v>
      </c>
      <c r="I245" s="151" t="s">
        <v>860</v>
      </c>
      <c r="J245" s="151" t="s">
        <v>861</v>
      </c>
      <c r="K245" s="151" t="s">
        <v>736</v>
      </c>
      <c r="L245" s="151" t="s">
        <v>956</v>
      </c>
      <c r="M245" s="158">
        <v>123.02</v>
      </c>
    </row>
    <row r="246" spans="1:13" hidden="1" outlineLevel="2" x14ac:dyDescent="0.2">
      <c r="A246" s="156">
        <v>202001</v>
      </c>
      <c r="B246" s="150">
        <v>1300000494</v>
      </c>
      <c r="C246" s="151" t="s">
        <v>944</v>
      </c>
      <c r="D246" s="152">
        <v>43841</v>
      </c>
      <c r="E246" s="151" t="s">
        <v>316</v>
      </c>
      <c r="F246" s="151" t="s">
        <v>317</v>
      </c>
      <c r="G246" s="151" t="s">
        <v>817</v>
      </c>
      <c r="H246" s="151" t="s">
        <v>536</v>
      </c>
      <c r="I246" s="151" t="s">
        <v>860</v>
      </c>
      <c r="J246" s="151" t="s">
        <v>861</v>
      </c>
      <c r="K246" s="151" t="s">
        <v>736</v>
      </c>
      <c r="L246" s="151" t="s">
        <v>957</v>
      </c>
      <c r="M246" s="158">
        <v>121.28</v>
      </c>
    </row>
    <row r="247" spans="1:13" hidden="1" outlineLevel="2" x14ac:dyDescent="0.2">
      <c r="A247" s="156">
        <v>202001</v>
      </c>
      <c r="B247" s="150">
        <v>1300000495</v>
      </c>
      <c r="C247" s="151" t="s">
        <v>944</v>
      </c>
      <c r="D247" s="152">
        <v>43846</v>
      </c>
      <c r="E247" s="151" t="s">
        <v>332</v>
      </c>
      <c r="F247" s="151" t="s">
        <v>333</v>
      </c>
      <c r="G247" s="151" t="s">
        <v>817</v>
      </c>
      <c r="H247" s="151" t="s">
        <v>443</v>
      </c>
      <c r="I247" s="151" t="s">
        <v>870</v>
      </c>
      <c r="J247" s="151" t="s">
        <v>871</v>
      </c>
      <c r="K247" s="151" t="s">
        <v>736</v>
      </c>
      <c r="L247" s="151" t="s">
        <v>958</v>
      </c>
      <c r="M247" s="158">
        <v>13110</v>
      </c>
    </row>
    <row r="248" spans="1:13" hidden="1" outlineLevel="2" x14ac:dyDescent="0.2">
      <c r="A248" s="156">
        <v>202001</v>
      </c>
      <c r="B248" s="150">
        <v>1300000495</v>
      </c>
      <c r="C248" s="151" t="s">
        <v>944</v>
      </c>
      <c r="D248" s="152">
        <v>43846</v>
      </c>
      <c r="E248" s="151" t="s">
        <v>777</v>
      </c>
      <c r="F248" s="151" t="s">
        <v>607</v>
      </c>
      <c r="G248" s="151" t="s">
        <v>62</v>
      </c>
      <c r="H248" s="151" t="s">
        <v>62</v>
      </c>
      <c r="I248" s="151" t="s">
        <v>870</v>
      </c>
      <c r="J248" s="151" t="s">
        <v>871</v>
      </c>
      <c r="K248" s="151" t="s">
        <v>736</v>
      </c>
      <c r="L248" s="151" t="s">
        <v>62</v>
      </c>
      <c r="M248" s="158">
        <v>-13110</v>
      </c>
    </row>
    <row r="249" spans="1:13" hidden="1" outlineLevel="2" x14ac:dyDescent="0.2">
      <c r="A249" s="156">
        <v>202001</v>
      </c>
      <c r="B249" s="150">
        <v>1300000496</v>
      </c>
      <c r="C249" s="151" t="s">
        <v>944</v>
      </c>
      <c r="D249" s="152">
        <v>43850</v>
      </c>
      <c r="E249" s="151" t="s">
        <v>447</v>
      </c>
      <c r="F249" s="151" t="s">
        <v>448</v>
      </c>
      <c r="G249" s="151" t="s">
        <v>817</v>
      </c>
      <c r="H249" s="151" t="s">
        <v>449</v>
      </c>
      <c r="I249" s="151" t="s">
        <v>857</v>
      </c>
      <c r="J249" s="151" t="s">
        <v>755</v>
      </c>
      <c r="K249" s="151" t="s">
        <v>736</v>
      </c>
      <c r="L249" s="151" t="s">
        <v>959</v>
      </c>
      <c r="M249" s="158">
        <v>216</v>
      </c>
    </row>
    <row r="250" spans="1:13" hidden="1" outlineLevel="2" x14ac:dyDescent="0.2">
      <c r="A250" s="156">
        <v>202001</v>
      </c>
      <c r="B250" s="150">
        <v>1300000496</v>
      </c>
      <c r="C250" s="151" t="s">
        <v>944</v>
      </c>
      <c r="D250" s="152">
        <v>43850</v>
      </c>
      <c r="E250" s="151" t="s">
        <v>777</v>
      </c>
      <c r="F250" s="151" t="s">
        <v>607</v>
      </c>
      <c r="G250" s="151" t="s">
        <v>62</v>
      </c>
      <c r="H250" s="151" t="s">
        <v>62</v>
      </c>
      <c r="I250" s="151" t="s">
        <v>857</v>
      </c>
      <c r="J250" s="151" t="s">
        <v>755</v>
      </c>
      <c r="K250" s="151" t="s">
        <v>736</v>
      </c>
      <c r="L250" s="151" t="s">
        <v>62</v>
      </c>
      <c r="M250" s="158">
        <v>-216</v>
      </c>
    </row>
    <row r="251" spans="1:13" hidden="1" outlineLevel="2" x14ac:dyDescent="0.2">
      <c r="A251" s="156">
        <v>202001</v>
      </c>
      <c r="B251" s="150">
        <v>1300000497</v>
      </c>
      <c r="C251" s="151" t="s">
        <v>944</v>
      </c>
      <c r="D251" s="152">
        <v>43851</v>
      </c>
      <c r="E251" s="151" t="s">
        <v>777</v>
      </c>
      <c r="F251" s="151" t="s">
        <v>607</v>
      </c>
      <c r="G251" s="151" t="s">
        <v>62</v>
      </c>
      <c r="H251" s="151" t="s">
        <v>62</v>
      </c>
      <c r="I251" s="151" t="s">
        <v>855</v>
      </c>
      <c r="J251" s="151" t="s">
        <v>856</v>
      </c>
      <c r="K251" s="151" t="s">
        <v>736</v>
      </c>
      <c r="L251" s="151" t="s">
        <v>62</v>
      </c>
      <c r="M251" s="158">
        <v>-4862.5</v>
      </c>
    </row>
    <row r="252" spans="1:13" hidden="1" outlineLevel="2" x14ac:dyDescent="0.2">
      <c r="A252" s="156">
        <v>202001</v>
      </c>
      <c r="B252" s="150">
        <v>1300000497</v>
      </c>
      <c r="C252" s="151" t="s">
        <v>944</v>
      </c>
      <c r="D252" s="152">
        <v>43851</v>
      </c>
      <c r="E252" s="151" t="s">
        <v>490</v>
      </c>
      <c r="F252" s="151" t="s">
        <v>491</v>
      </c>
      <c r="G252" s="151" t="s">
        <v>817</v>
      </c>
      <c r="H252" s="151" t="s">
        <v>526</v>
      </c>
      <c r="I252" s="151" t="s">
        <v>855</v>
      </c>
      <c r="J252" s="151" t="s">
        <v>856</v>
      </c>
      <c r="K252" s="151" t="s">
        <v>736</v>
      </c>
      <c r="L252" s="151" t="s">
        <v>960</v>
      </c>
      <c r="M252" s="158">
        <v>4862.5</v>
      </c>
    </row>
    <row r="253" spans="1:13" hidden="1" outlineLevel="2" x14ac:dyDescent="0.2">
      <c r="A253" s="156">
        <v>202001</v>
      </c>
      <c r="B253" s="150">
        <v>1300000498</v>
      </c>
      <c r="C253" s="151" t="s">
        <v>944</v>
      </c>
      <c r="D253" s="152">
        <v>43852</v>
      </c>
      <c r="E253" s="151" t="s">
        <v>777</v>
      </c>
      <c r="F253" s="151" t="s">
        <v>607</v>
      </c>
      <c r="G253" s="151" t="s">
        <v>62</v>
      </c>
      <c r="H253" s="151" t="s">
        <v>62</v>
      </c>
      <c r="I253" s="151" t="s">
        <v>961</v>
      </c>
      <c r="J253" s="151" t="s">
        <v>962</v>
      </c>
      <c r="K253" s="151" t="s">
        <v>736</v>
      </c>
      <c r="L253" s="151" t="s">
        <v>62</v>
      </c>
      <c r="M253" s="158">
        <v>-932.51</v>
      </c>
    </row>
    <row r="254" spans="1:13" hidden="1" outlineLevel="2" x14ac:dyDescent="0.2">
      <c r="A254" s="156">
        <v>202001</v>
      </c>
      <c r="B254" s="150">
        <v>1300000498</v>
      </c>
      <c r="C254" s="151" t="s">
        <v>944</v>
      </c>
      <c r="D254" s="152">
        <v>43852</v>
      </c>
      <c r="E254" s="151" t="s">
        <v>447</v>
      </c>
      <c r="F254" s="151" t="s">
        <v>448</v>
      </c>
      <c r="G254" s="151" t="s">
        <v>817</v>
      </c>
      <c r="H254" s="151" t="s">
        <v>449</v>
      </c>
      <c r="I254" s="151" t="s">
        <v>961</v>
      </c>
      <c r="J254" s="151" t="s">
        <v>962</v>
      </c>
      <c r="K254" s="151" t="s">
        <v>736</v>
      </c>
      <c r="L254" s="151" t="s">
        <v>963</v>
      </c>
      <c r="M254" s="158">
        <v>932.51</v>
      </c>
    </row>
    <row r="255" spans="1:13" hidden="1" outlineLevel="2" x14ac:dyDescent="0.2">
      <c r="A255" s="156">
        <v>202001</v>
      </c>
      <c r="B255" s="150">
        <v>1300000499</v>
      </c>
      <c r="C255" s="151" t="s">
        <v>944</v>
      </c>
      <c r="D255" s="152">
        <v>43852</v>
      </c>
      <c r="E255" s="151" t="s">
        <v>477</v>
      </c>
      <c r="F255" s="151" t="s">
        <v>478</v>
      </c>
      <c r="G255" s="151" t="s">
        <v>817</v>
      </c>
      <c r="H255" s="151" t="s">
        <v>526</v>
      </c>
      <c r="I255" s="151" t="s">
        <v>964</v>
      </c>
      <c r="J255" s="151" t="s">
        <v>965</v>
      </c>
      <c r="K255" s="151" t="s">
        <v>736</v>
      </c>
      <c r="L255" s="151" t="s">
        <v>966</v>
      </c>
      <c r="M255" s="158">
        <v>590</v>
      </c>
    </row>
    <row r="256" spans="1:13" hidden="1" outlineLevel="2" x14ac:dyDescent="0.2">
      <c r="A256" s="156">
        <v>202001</v>
      </c>
      <c r="B256" s="150">
        <v>1300000499</v>
      </c>
      <c r="C256" s="151" t="s">
        <v>944</v>
      </c>
      <c r="D256" s="152">
        <v>43852</v>
      </c>
      <c r="E256" s="151" t="s">
        <v>777</v>
      </c>
      <c r="F256" s="151" t="s">
        <v>607</v>
      </c>
      <c r="G256" s="151" t="s">
        <v>62</v>
      </c>
      <c r="H256" s="151" t="s">
        <v>62</v>
      </c>
      <c r="I256" s="151" t="s">
        <v>964</v>
      </c>
      <c r="J256" s="151" t="s">
        <v>965</v>
      </c>
      <c r="K256" s="151" t="s">
        <v>736</v>
      </c>
      <c r="L256" s="151" t="s">
        <v>62</v>
      </c>
      <c r="M256" s="158">
        <v>-590</v>
      </c>
    </row>
    <row r="257" spans="1:13" hidden="1" outlineLevel="2" x14ac:dyDescent="0.2">
      <c r="A257" s="156">
        <v>202001</v>
      </c>
      <c r="B257" s="150">
        <v>1300000500</v>
      </c>
      <c r="C257" s="151" t="s">
        <v>944</v>
      </c>
      <c r="D257" s="152">
        <v>43833</v>
      </c>
      <c r="E257" s="151" t="s">
        <v>814</v>
      </c>
      <c r="F257" s="151" t="s">
        <v>577</v>
      </c>
      <c r="G257" s="151" t="s">
        <v>62</v>
      </c>
      <c r="H257" s="151" t="s">
        <v>62</v>
      </c>
      <c r="I257" s="151" t="s">
        <v>857</v>
      </c>
      <c r="J257" s="151" t="s">
        <v>755</v>
      </c>
      <c r="K257" s="151" t="s">
        <v>736</v>
      </c>
      <c r="L257" s="151" t="s">
        <v>967</v>
      </c>
      <c r="M257" s="158">
        <v>883</v>
      </c>
    </row>
    <row r="258" spans="1:13" hidden="1" outlineLevel="2" x14ac:dyDescent="0.2">
      <c r="A258" s="156">
        <v>202001</v>
      </c>
      <c r="B258" s="150">
        <v>1300000500</v>
      </c>
      <c r="C258" s="151" t="s">
        <v>944</v>
      </c>
      <c r="D258" s="152">
        <v>43833</v>
      </c>
      <c r="E258" s="151" t="s">
        <v>777</v>
      </c>
      <c r="F258" s="151" t="s">
        <v>607</v>
      </c>
      <c r="G258" s="151" t="s">
        <v>62</v>
      </c>
      <c r="H258" s="151" t="s">
        <v>62</v>
      </c>
      <c r="I258" s="151" t="s">
        <v>857</v>
      </c>
      <c r="J258" s="151" t="s">
        <v>755</v>
      </c>
      <c r="K258" s="151" t="s">
        <v>736</v>
      </c>
      <c r="L258" s="151" t="s">
        <v>62</v>
      </c>
      <c r="M258" s="158">
        <v>-883</v>
      </c>
    </row>
    <row r="259" spans="1:13" hidden="1" outlineLevel="2" x14ac:dyDescent="0.2">
      <c r="A259" s="156">
        <v>202001</v>
      </c>
      <c r="B259" s="150">
        <v>1300000501</v>
      </c>
      <c r="C259" s="151" t="s">
        <v>944</v>
      </c>
      <c r="D259" s="152">
        <v>43853</v>
      </c>
      <c r="E259" s="151" t="s">
        <v>777</v>
      </c>
      <c r="F259" s="151" t="s">
        <v>607</v>
      </c>
      <c r="G259" s="151" t="s">
        <v>62</v>
      </c>
      <c r="H259" s="151" t="s">
        <v>62</v>
      </c>
      <c r="I259" s="151" t="s">
        <v>968</v>
      </c>
      <c r="J259" s="151" t="s">
        <v>969</v>
      </c>
      <c r="K259" s="151" t="s">
        <v>736</v>
      </c>
      <c r="L259" s="151" t="s">
        <v>62</v>
      </c>
      <c r="M259" s="158">
        <v>1145</v>
      </c>
    </row>
    <row r="260" spans="1:13" hidden="1" outlineLevel="2" x14ac:dyDescent="0.2">
      <c r="A260" s="156">
        <v>202001</v>
      </c>
      <c r="B260" s="150">
        <v>1300000501</v>
      </c>
      <c r="C260" s="151" t="s">
        <v>944</v>
      </c>
      <c r="D260" s="152">
        <v>43853</v>
      </c>
      <c r="E260" s="151" t="s">
        <v>332</v>
      </c>
      <c r="F260" s="151" t="s">
        <v>333</v>
      </c>
      <c r="G260" s="151" t="s">
        <v>817</v>
      </c>
      <c r="H260" s="151" t="s">
        <v>443</v>
      </c>
      <c r="I260" s="151" t="s">
        <v>968</v>
      </c>
      <c r="J260" s="151" t="s">
        <v>969</v>
      </c>
      <c r="K260" s="151" t="s">
        <v>736</v>
      </c>
      <c r="L260" s="151" t="s">
        <v>970</v>
      </c>
      <c r="M260" s="158">
        <v>-1145</v>
      </c>
    </row>
    <row r="261" spans="1:13" hidden="1" outlineLevel="2" x14ac:dyDescent="0.2">
      <c r="A261" s="156">
        <v>202001</v>
      </c>
      <c r="B261" s="150">
        <v>1300000502</v>
      </c>
      <c r="C261" s="151" t="s">
        <v>944</v>
      </c>
      <c r="D261" s="152">
        <v>43853</v>
      </c>
      <c r="E261" s="151" t="s">
        <v>332</v>
      </c>
      <c r="F261" s="151" t="s">
        <v>333</v>
      </c>
      <c r="G261" s="151" t="s">
        <v>817</v>
      </c>
      <c r="H261" s="151" t="s">
        <v>443</v>
      </c>
      <c r="I261" s="151" t="s">
        <v>968</v>
      </c>
      <c r="J261" s="151" t="s">
        <v>969</v>
      </c>
      <c r="K261" s="151" t="s">
        <v>736</v>
      </c>
      <c r="L261" s="151" t="s">
        <v>971</v>
      </c>
      <c r="M261" s="158">
        <v>1145</v>
      </c>
    </row>
    <row r="262" spans="1:13" hidden="1" outlineLevel="2" x14ac:dyDescent="0.2">
      <c r="A262" s="156">
        <v>202001</v>
      </c>
      <c r="B262" s="150">
        <v>1300000502</v>
      </c>
      <c r="C262" s="151" t="s">
        <v>944</v>
      </c>
      <c r="D262" s="152">
        <v>43853</v>
      </c>
      <c r="E262" s="151" t="s">
        <v>777</v>
      </c>
      <c r="F262" s="151" t="s">
        <v>607</v>
      </c>
      <c r="G262" s="151" t="s">
        <v>62</v>
      </c>
      <c r="H262" s="151" t="s">
        <v>62</v>
      </c>
      <c r="I262" s="151" t="s">
        <v>968</v>
      </c>
      <c r="J262" s="151" t="s">
        <v>969</v>
      </c>
      <c r="K262" s="151" t="s">
        <v>736</v>
      </c>
      <c r="L262" s="151" t="s">
        <v>62</v>
      </c>
      <c r="M262" s="158">
        <v>-1145</v>
      </c>
    </row>
    <row r="263" spans="1:13" hidden="1" outlineLevel="2" x14ac:dyDescent="0.2">
      <c r="A263" s="156">
        <v>202001</v>
      </c>
      <c r="B263" s="150">
        <v>1300000503</v>
      </c>
      <c r="C263" s="151" t="s">
        <v>944</v>
      </c>
      <c r="D263" s="152">
        <v>43853</v>
      </c>
      <c r="E263" s="151" t="s">
        <v>777</v>
      </c>
      <c r="F263" s="151" t="s">
        <v>607</v>
      </c>
      <c r="G263" s="151" t="s">
        <v>62</v>
      </c>
      <c r="H263" s="151" t="s">
        <v>62</v>
      </c>
      <c r="I263" s="151" t="s">
        <v>968</v>
      </c>
      <c r="J263" s="151" t="s">
        <v>969</v>
      </c>
      <c r="K263" s="151" t="s">
        <v>736</v>
      </c>
      <c r="L263" s="151" t="s">
        <v>62</v>
      </c>
      <c r="M263" s="158">
        <v>-1145</v>
      </c>
    </row>
    <row r="264" spans="1:13" hidden="1" outlineLevel="2" x14ac:dyDescent="0.2">
      <c r="A264" s="156">
        <v>202001</v>
      </c>
      <c r="B264" s="150">
        <v>1300000503</v>
      </c>
      <c r="C264" s="151" t="s">
        <v>944</v>
      </c>
      <c r="D264" s="152">
        <v>43853</v>
      </c>
      <c r="E264" s="151" t="s">
        <v>332</v>
      </c>
      <c r="F264" s="151" t="s">
        <v>333</v>
      </c>
      <c r="G264" s="151" t="s">
        <v>817</v>
      </c>
      <c r="H264" s="151" t="s">
        <v>443</v>
      </c>
      <c r="I264" s="151" t="s">
        <v>968</v>
      </c>
      <c r="J264" s="151" t="s">
        <v>969</v>
      </c>
      <c r="K264" s="151" t="s">
        <v>736</v>
      </c>
      <c r="L264" s="151" t="s">
        <v>972</v>
      </c>
      <c r="M264" s="158">
        <v>1145</v>
      </c>
    </row>
    <row r="265" spans="1:13" hidden="1" outlineLevel="2" x14ac:dyDescent="0.2">
      <c r="A265" s="156">
        <v>202001</v>
      </c>
      <c r="B265" s="150">
        <v>1300000506</v>
      </c>
      <c r="C265" s="151" t="s">
        <v>944</v>
      </c>
      <c r="D265" s="152">
        <v>43859</v>
      </c>
      <c r="E265" s="151" t="s">
        <v>777</v>
      </c>
      <c r="F265" s="151" t="s">
        <v>607</v>
      </c>
      <c r="G265" s="151" t="s">
        <v>62</v>
      </c>
      <c r="H265" s="151" t="s">
        <v>62</v>
      </c>
      <c r="I265" s="151" t="s">
        <v>857</v>
      </c>
      <c r="J265" s="151" t="s">
        <v>755</v>
      </c>
      <c r="K265" s="151" t="s">
        <v>736</v>
      </c>
      <c r="L265" s="151" t="s">
        <v>62</v>
      </c>
      <c r="M265" s="158">
        <v>-1216</v>
      </c>
    </row>
    <row r="266" spans="1:13" hidden="1" outlineLevel="2" x14ac:dyDescent="0.2">
      <c r="A266" s="156">
        <v>202001</v>
      </c>
      <c r="B266" s="150">
        <v>1300000506</v>
      </c>
      <c r="C266" s="151" t="s">
        <v>944</v>
      </c>
      <c r="D266" s="152">
        <v>43859</v>
      </c>
      <c r="E266" s="151" t="s">
        <v>410</v>
      </c>
      <c r="F266" s="151" t="s">
        <v>411</v>
      </c>
      <c r="G266" s="151" t="s">
        <v>807</v>
      </c>
      <c r="H266" s="151" t="s">
        <v>418</v>
      </c>
      <c r="I266" s="151" t="s">
        <v>857</v>
      </c>
      <c r="J266" s="151" t="s">
        <v>755</v>
      </c>
      <c r="K266" s="151" t="s">
        <v>736</v>
      </c>
      <c r="L266" s="151" t="s">
        <v>973</v>
      </c>
      <c r="M266" s="158">
        <v>1216</v>
      </c>
    </row>
    <row r="267" spans="1:13" hidden="1" outlineLevel="2" x14ac:dyDescent="0.2">
      <c r="A267" s="156">
        <v>202001</v>
      </c>
      <c r="B267" s="150">
        <v>1300000508</v>
      </c>
      <c r="C267" s="151" t="s">
        <v>944</v>
      </c>
      <c r="D267" s="152">
        <v>43862</v>
      </c>
      <c r="E267" s="151" t="s">
        <v>777</v>
      </c>
      <c r="F267" s="151" t="s">
        <v>607</v>
      </c>
      <c r="G267" s="151" t="s">
        <v>62</v>
      </c>
      <c r="H267" s="151" t="s">
        <v>62</v>
      </c>
      <c r="I267" s="151" t="s">
        <v>780</v>
      </c>
      <c r="J267" s="151" t="s">
        <v>735</v>
      </c>
      <c r="K267" s="151" t="s">
        <v>736</v>
      </c>
      <c r="L267" s="151" t="s">
        <v>62</v>
      </c>
      <c r="M267" s="158">
        <v>-2985</v>
      </c>
    </row>
    <row r="268" spans="1:13" hidden="1" outlineLevel="2" x14ac:dyDescent="0.2">
      <c r="A268" s="156">
        <v>202001</v>
      </c>
      <c r="B268" s="150">
        <v>1300000508</v>
      </c>
      <c r="C268" s="151" t="s">
        <v>944</v>
      </c>
      <c r="D268" s="152">
        <v>43862</v>
      </c>
      <c r="E268" s="151" t="s">
        <v>332</v>
      </c>
      <c r="F268" s="151" t="s">
        <v>333</v>
      </c>
      <c r="G268" s="151" t="s">
        <v>919</v>
      </c>
      <c r="H268" s="151" t="s">
        <v>456</v>
      </c>
      <c r="I268" s="151" t="s">
        <v>780</v>
      </c>
      <c r="J268" s="151" t="s">
        <v>735</v>
      </c>
      <c r="K268" s="151" t="s">
        <v>736</v>
      </c>
      <c r="L268" s="151" t="s">
        <v>974</v>
      </c>
      <c r="M268" s="158">
        <v>2985</v>
      </c>
    </row>
    <row r="269" spans="1:13" hidden="1" outlineLevel="2" x14ac:dyDescent="0.2">
      <c r="A269" s="156">
        <v>202001</v>
      </c>
      <c r="B269" s="150">
        <v>1300000509</v>
      </c>
      <c r="C269" s="151" t="s">
        <v>944</v>
      </c>
      <c r="D269" s="152">
        <v>43861</v>
      </c>
      <c r="E269" s="151" t="s">
        <v>506</v>
      </c>
      <c r="F269" s="151" t="s">
        <v>507</v>
      </c>
      <c r="G269" s="151" t="s">
        <v>817</v>
      </c>
      <c r="H269" s="151" t="s">
        <v>526</v>
      </c>
      <c r="I269" s="151" t="s">
        <v>843</v>
      </c>
      <c r="J269" s="151" t="s">
        <v>844</v>
      </c>
      <c r="K269" s="151" t="s">
        <v>736</v>
      </c>
      <c r="L269" s="151" t="s">
        <v>975</v>
      </c>
      <c r="M269" s="158">
        <v>719.25</v>
      </c>
    </row>
    <row r="270" spans="1:13" hidden="1" outlineLevel="2" x14ac:dyDescent="0.2">
      <c r="A270" s="156">
        <v>202001</v>
      </c>
      <c r="B270" s="150">
        <v>1300000509</v>
      </c>
      <c r="C270" s="151" t="s">
        <v>944</v>
      </c>
      <c r="D270" s="152">
        <v>43861</v>
      </c>
      <c r="E270" s="151" t="s">
        <v>777</v>
      </c>
      <c r="F270" s="151" t="s">
        <v>607</v>
      </c>
      <c r="G270" s="151" t="s">
        <v>62</v>
      </c>
      <c r="H270" s="151" t="s">
        <v>62</v>
      </c>
      <c r="I270" s="151" t="s">
        <v>843</v>
      </c>
      <c r="J270" s="151" t="s">
        <v>844</v>
      </c>
      <c r="K270" s="151" t="s">
        <v>736</v>
      </c>
      <c r="L270" s="151" t="s">
        <v>62</v>
      </c>
      <c r="M270" s="158">
        <v>-719.25</v>
      </c>
    </row>
    <row r="271" spans="1:13" hidden="1" outlineLevel="2" x14ac:dyDescent="0.2">
      <c r="A271" s="156">
        <v>202001</v>
      </c>
      <c r="B271" s="150">
        <v>1300000511</v>
      </c>
      <c r="C271" s="151" t="s">
        <v>944</v>
      </c>
      <c r="D271" s="152">
        <v>43865</v>
      </c>
      <c r="E271" s="151" t="s">
        <v>322</v>
      </c>
      <c r="F271" s="151" t="s">
        <v>323</v>
      </c>
      <c r="G271" s="151" t="s">
        <v>976</v>
      </c>
      <c r="H271" s="151" t="s">
        <v>344</v>
      </c>
      <c r="I271" s="151" t="s">
        <v>851</v>
      </c>
      <c r="J271" s="151" t="s">
        <v>852</v>
      </c>
      <c r="K271" s="151" t="s">
        <v>736</v>
      </c>
      <c r="L271" s="151" t="s">
        <v>977</v>
      </c>
      <c r="M271" s="158">
        <v>475</v>
      </c>
    </row>
    <row r="272" spans="1:13" hidden="1" outlineLevel="2" x14ac:dyDescent="0.2">
      <c r="A272" s="156">
        <v>202001</v>
      </c>
      <c r="B272" s="150">
        <v>1300000511</v>
      </c>
      <c r="C272" s="151" t="s">
        <v>944</v>
      </c>
      <c r="D272" s="152">
        <v>43865</v>
      </c>
      <c r="E272" s="151" t="s">
        <v>777</v>
      </c>
      <c r="F272" s="151" t="s">
        <v>607</v>
      </c>
      <c r="G272" s="151" t="s">
        <v>62</v>
      </c>
      <c r="H272" s="151" t="s">
        <v>62</v>
      </c>
      <c r="I272" s="151" t="s">
        <v>851</v>
      </c>
      <c r="J272" s="151" t="s">
        <v>852</v>
      </c>
      <c r="K272" s="151" t="s">
        <v>736</v>
      </c>
      <c r="L272" s="151" t="s">
        <v>62</v>
      </c>
      <c r="M272" s="158">
        <v>-475</v>
      </c>
    </row>
    <row r="273" spans="1:13" hidden="1" outlineLevel="2" x14ac:dyDescent="0.2">
      <c r="A273" s="156">
        <v>202001</v>
      </c>
      <c r="B273" s="150">
        <v>1300000512</v>
      </c>
      <c r="C273" s="151" t="s">
        <v>944</v>
      </c>
      <c r="D273" s="152">
        <v>43865</v>
      </c>
      <c r="E273" s="151" t="s">
        <v>777</v>
      </c>
      <c r="F273" s="151" t="s">
        <v>607</v>
      </c>
      <c r="G273" s="151" t="s">
        <v>62</v>
      </c>
      <c r="H273" s="151" t="s">
        <v>62</v>
      </c>
      <c r="I273" s="151" t="s">
        <v>866</v>
      </c>
      <c r="J273" s="151" t="s">
        <v>867</v>
      </c>
      <c r="K273" s="151" t="s">
        <v>736</v>
      </c>
      <c r="L273" s="151" t="s">
        <v>62</v>
      </c>
      <c r="M273" s="158">
        <v>-1087.5</v>
      </c>
    </row>
    <row r="274" spans="1:13" hidden="1" outlineLevel="2" x14ac:dyDescent="0.2">
      <c r="A274" s="156">
        <v>202001</v>
      </c>
      <c r="B274" s="150">
        <v>1300000512</v>
      </c>
      <c r="C274" s="151" t="s">
        <v>944</v>
      </c>
      <c r="D274" s="152">
        <v>43865</v>
      </c>
      <c r="E274" s="151" t="s">
        <v>316</v>
      </c>
      <c r="F274" s="151" t="s">
        <v>317</v>
      </c>
      <c r="G274" s="151" t="s">
        <v>876</v>
      </c>
      <c r="H274" s="151" t="s">
        <v>360</v>
      </c>
      <c r="I274" s="151" t="s">
        <v>866</v>
      </c>
      <c r="J274" s="151" t="s">
        <v>867</v>
      </c>
      <c r="K274" s="151" t="s">
        <v>736</v>
      </c>
      <c r="L274" s="151" t="s">
        <v>978</v>
      </c>
      <c r="M274" s="158">
        <v>1087.5</v>
      </c>
    </row>
    <row r="275" spans="1:13" hidden="1" outlineLevel="1" x14ac:dyDescent="0.2">
      <c r="A275" s="157">
        <v>202001</v>
      </c>
      <c r="B275" s="153"/>
      <c r="C275" s="154"/>
      <c r="D275" s="155"/>
      <c r="E275" s="154"/>
      <c r="F275" s="154"/>
      <c r="G275" s="154"/>
      <c r="H275" s="154"/>
      <c r="I275" s="154"/>
      <c r="J275" s="154"/>
      <c r="K275" s="154"/>
      <c r="L275" s="154"/>
      <c r="M275" s="159">
        <f>SUBTOTAL(9,M4:M274)</f>
        <v>0</v>
      </c>
    </row>
    <row r="276" spans="1:13" hidden="1" outlineLevel="2" x14ac:dyDescent="0.2">
      <c r="A276" s="156">
        <v>202002</v>
      </c>
      <c r="B276" s="150">
        <v>3100012</v>
      </c>
      <c r="C276" s="151" t="s">
        <v>732</v>
      </c>
      <c r="D276" s="152">
        <v>43864</v>
      </c>
      <c r="E276" s="151" t="s">
        <v>741</v>
      </c>
      <c r="F276" s="151" t="s">
        <v>586</v>
      </c>
      <c r="G276" s="151" t="s">
        <v>62</v>
      </c>
      <c r="H276" s="151" t="s">
        <v>62</v>
      </c>
      <c r="I276" s="151" t="s">
        <v>62</v>
      </c>
      <c r="J276" s="151" t="s">
        <v>62</v>
      </c>
      <c r="K276" s="151" t="s">
        <v>736</v>
      </c>
      <c r="L276" s="151" t="s">
        <v>979</v>
      </c>
      <c r="M276" s="158">
        <v>1200</v>
      </c>
    </row>
    <row r="277" spans="1:13" hidden="1" outlineLevel="2" x14ac:dyDescent="0.2">
      <c r="A277" s="156">
        <v>202002</v>
      </c>
      <c r="B277" s="150">
        <v>3100012</v>
      </c>
      <c r="C277" s="151" t="s">
        <v>732</v>
      </c>
      <c r="D277" s="152">
        <v>43864</v>
      </c>
      <c r="E277" s="151" t="s">
        <v>733</v>
      </c>
      <c r="F277" s="151" t="s">
        <v>13</v>
      </c>
      <c r="G277" s="151" t="s">
        <v>62</v>
      </c>
      <c r="H277" s="151" t="s">
        <v>62</v>
      </c>
      <c r="I277" s="151" t="s">
        <v>831</v>
      </c>
      <c r="J277" s="151" t="s">
        <v>801</v>
      </c>
      <c r="K277" s="151" t="s">
        <v>736</v>
      </c>
      <c r="L277" s="151" t="s">
        <v>980</v>
      </c>
      <c r="M277" s="158">
        <v>-1200</v>
      </c>
    </row>
    <row r="278" spans="1:13" hidden="1" outlineLevel="2" x14ac:dyDescent="0.2">
      <c r="A278" s="156">
        <v>202002</v>
      </c>
      <c r="B278" s="150">
        <v>3100014</v>
      </c>
      <c r="C278" s="151" t="s">
        <v>732</v>
      </c>
      <c r="D278" s="152">
        <v>43875</v>
      </c>
      <c r="E278" s="151" t="s">
        <v>741</v>
      </c>
      <c r="F278" s="151" t="s">
        <v>586</v>
      </c>
      <c r="G278" s="151" t="s">
        <v>62</v>
      </c>
      <c r="H278" s="151" t="s">
        <v>62</v>
      </c>
      <c r="I278" s="151" t="s">
        <v>62</v>
      </c>
      <c r="J278" s="151" t="s">
        <v>62</v>
      </c>
      <c r="K278" s="151" t="s">
        <v>736</v>
      </c>
      <c r="L278" s="151" t="s">
        <v>981</v>
      </c>
      <c r="M278" s="158">
        <v>59563.19</v>
      </c>
    </row>
    <row r="279" spans="1:13" hidden="1" outlineLevel="2" x14ac:dyDescent="0.2">
      <c r="A279" s="156">
        <v>202002</v>
      </c>
      <c r="B279" s="150">
        <v>3100014</v>
      </c>
      <c r="C279" s="151" t="s">
        <v>732</v>
      </c>
      <c r="D279" s="152">
        <v>43875</v>
      </c>
      <c r="E279" s="151" t="s">
        <v>733</v>
      </c>
      <c r="F279" s="151" t="s">
        <v>13</v>
      </c>
      <c r="G279" s="151" t="s">
        <v>62</v>
      </c>
      <c r="H279" s="151" t="s">
        <v>62</v>
      </c>
      <c r="I279" s="151" t="s">
        <v>738</v>
      </c>
      <c r="J279" s="151" t="s">
        <v>739</v>
      </c>
      <c r="K279" s="151" t="s">
        <v>736</v>
      </c>
      <c r="L279" s="151" t="s">
        <v>982</v>
      </c>
      <c r="M279" s="158">
        <v>-59563.19</v>
      </c>
    </row>
    <row r="280" spans="1:13" hidden="1" outlineLevel="2" x14ac:dyDescent="0.2">
      <c r="A280" s="156">
        <v>202002</v>
      </c>
      <c r="B280" s="150">
        <v>3100015</v>
      </c>
      <c r="C280" s="151" t="s">
        <v>732</v>
      </c>
      <c r="D280" s="152">
        <v>43879</v>
      </c>
      <c r="E280" s="151" t="s">
        <v>741</v>
      </c>
      <c r="F280" s="151" t="s">
        <v>586</v>
      </c>
      <c r="G280" s="151" t="s">
        <v>62</v>
      </c>
      <c r="H280" s="151" t="s">
        <v>62</v>
      </c>
      <c r="I280" s="151" t="s">
        <v>62</v>
      </c>
      <c r="J280" s="151" t="s">
        <v>62</v>
      </c>
      <c r="K280" s="151" t="s">
        <v>736</v>
      </c>
      <c r="L280" s="151" t="s">
        <v>983</v>
      </c>
      <c r="M280" s="158">
        <v>2387.6</v>
      </c>
    </row>
    <row r="281" spans="1:13" hidden="1" outlineLevel="2" x14ac:dyDescent="0.2">
      <c r="A281" s="156">
        <v>202002</v>
      </c>
      <c r="B281" s="150">
        <v>3100015</v>
      </c>
      <c r="C281" s="151" t="s">
        <v>732</v>
      </c>
      <c r="D281" s="152">
        <v>43879</v>
      </c>
      <c r="E281" s="151" t="s">
        <v>733</v>
      </c>
      <c r="F281" s="151" t="s">
        <v>13</v>
      </c>
      <c r="G281" s="151" t="s">
        <v>62</v>
      </c>
      <c r="H281" s="151" t="s">
        <v>62</v>
      </c>
      <c r="I281" s="151" t="s">
        <v>734</v>
      </c>
      <c r="J281" s="151" t="s">
        <v>735</v>
      </c>
      <c r="K281" s="151" t="s">
        <v>736</v>
      </c>
      <c r="L281" s="151" t="s">
        <v>984</v>
      </c>
      <c r="M281" s="158">
        <v>-2387.6</v>
      </c>
    </row>
    <row r="282" spans="1:13" hidden="1" outlineLevel="2" x14ac:dyDescent="0.2">
      <c r="A282" s="156">
        <v>202002</v>
      </c>
      <c r="B282" s="150">
        <v>15200015</v>
      </c>
      <c r="C282" s="151" t="s">
        <v>772</v>
      </c>
      <c r="D282" s="152">
        <v>43882</v>
      </c>
      <c r="E282" s="151" t="s">
        <v>441</v>
      </c>
      <c r="F282" s="151" t="s">
        <v>442</v>
      </c>
      <c r="G282" s="151" t="s">
        <v>817</v>
      </c>
      <c r="H282" s="151" t="s">
        <v>443</v>
      </c>
      <c r="I282" s="151" t="s">
        <v>782</v>
      </c>
      <c r="J282" s="151" t="s">
        <v>783</v>
      </c>
      <c r="K282" s="151" t="s">
        <v>736</v>
      </c>
      <c r="L282" s="151" t="s">
        <v>985</v>
      </c>
      <c r="M282" s="158">
        <v>-14000</v>
      </c>
    </row>
    <row r="283" spans="1:13" hidden="1" outlineLevel="2" x14ac:dyDescent="0.2">
      <c r="A283" s="156">
        <v>202002</v>
      </c>
      <c r="B283" s="150">
        <v>15200015</v>
      </c>
      <c r="C283" s="151" t="s">
        <v>772</v>
      </c>
      <c r="D283" s="152">
        <v>43882</v>
      </c>
      <c r="E283" s="151" t="s">
        <v>777</v>
      </c>
      <c r="F283" s="151" t="s">
        <v>607</v>
      </c>
      <c r="G283" s="151" t="s">
        <v>62</v>
      </c>
      <c r="H283" s="151" t="s">
        <v>62</v>
      </c>
      <c r="I283" s="151" t="s">
        <v>782</v>
      </c>
      <c r="J283" s="151" t="s">
        <v>783</v>
      </c>
      <c r="K283" s="151" t="s">
        <v>736</v>
      </c>
      <c r="L283" s="151" t="s">
        <v>985</v>
      </c>
      <c r="M283" s="158">
        <v>-14000</v>
      </c>
    </row>
    <row r="284" spans="1:13" hidden="1" outlineLevel="2" x14ac:dyDescent="0.2">
      <c r="A284" s="156">
        <v>202002</v>
      </c>
      <c r="B284" s="150">
        <v>15200015</v>
      </c>
      <c r="C284" s="151" t="s">
        <v>772</v>
      </c>
      <c r="D284" s="152">
        <v>43882</v>
      </c>
      <c r="E284" s="151" t="s">
        <v>986</v>
      </c>
      <c r="F284" s="151" t="s">
        <v>558</v>
      </c>
      <c r="G284" s="151" t="s">
        <v>62</v>
      </c>
      <c r="H284" s="151" t="s">
        <v>62</v>
      </c>
      <c r="I284" s="151" t="s">
        <v>782</v>
      </c>
      <c r="J284" s="151" t="s">
        <v>783</v>
      </c>
      <c r="K284" s="151" t="s">
        <v>736</v>
      </c>
      <c r="L284" s="151" t="s">
        <v>985</v>
      </c>
      <c r="M284" s="158">
        <v>14000</v>
      </c>
    </row>
    <row r="285" spans="1:13" hidden="1" outlineLevel="2" x14ac:dyDescent="0.2">
      <c r="A285" s="156">
        <v>202002</v>
      </c>
      <c r="B285" s="150">
        <v>15200015</v>
      </c>
      <c r="C285" s="151" t="s">
        <v>772</v>
      </c>
      <c r="D285" s="152">
        <v>43882</v>
      </c>
      <c r="E285" s="151" t="s">
        <v>370</v>
      </c>
      <c r="F285" s="151" t="s">
        <v>371</v>
      </c>
      <c r="G285" s="151" t="s">
        <v>817</v>
      </c>
      <c r="H285" s="151" t="s">
        <v>443</v>
      </c>
      <c r="I285" s="151" t="s">
        <v>782</v>
      </c>
      <c r="J285" s="151" t="s">
        <v>783</v>
      </c>
      <c r="K285" s="151" t="s">
        <v>736</v>
      </c>
      <c r="L285" s="151" t="s">
        <v>985</v>
      </c>
      <c r="M285" s="158">
        <v>14000</v>
      </c>
    </row>
    <row r="286" spans="1:13" hidden="1" outlineLevel="2" x14ac:dyDescent="0.2">
      <c r="A286" s="156">
        <v>202002</v>
      </c>
      <c r="B286" s="150">
        <v>15200016</v>
      </c>
      <c r="C286" s="151" t="s">
        <v>772</v>
      </c>
      <c r="D286" s="152">
        <v>43868</v>
      </c>
      <c r="E286" s="151" t="s">
        <v>370</v>
      </c>
      <c r="F286" s="151" t="s">
        <v>371</v>
      </c>
      <c r="G286" s="151" t="s">
        <v>817</v>
      </c>
      <c r="H286" s="151" t="s">
        <v>443</v>
      </c>
      <c r="I286" s="151" t="s">
        <v>987</v>
      </c>
      <c r="J286" s="151" t="s">
        <v>826</v>
      </c>
      <c r="K286" s="151" t="s">
        <v>736</v>
      </c>
      <c r="L286" s="151" t="s">
        <v>988</v>
      </c>
      <c r="M286" s="158">
        <v>13000</v>
      </c>
    </row>
    <row r="287" spans="1:13" hidden="1" outlineLevel="2" x14ac:dyDescent="0.2">
      <c r="A287" s="156">
        <v>202002</v>
      </c>
      <c r="B287" s="150">
        <v>15200016</v>
      </c>
      <c r="C287" s="151" t="s">
        <v>772</v>
      </c>
      <c r="D287" s="152">
        <v>43868</v>
      </c>
      <c r="E287" s="151" t="s">
        <v>986</v>
      </c>
      <c r="F287" s="151" t="s">
        <v>558</v>
      </c>
      <c r="G287" s="151" t="s">
        <v>62</v>
      </c>
      <c r="H287" s="151" t="s">
        <v>62</v>
      </c>
      <c r="I287" s="151" t="s">
        <v>987</v>
      </c>
      <c r="J287" s="151" t="s">
        <v>826</v>
      </c>
      <c r="K287" s="151" t="s">
        <v>736</v>
      </c>
      <c r="L287" s="151" t="s">
        <v>988</v>
      </c>
      <c r="M287" s="158">
        <v>13000</v>
      </c>
    </row>
    <row r="288" spans="1:13" hidden="1" outlineLevel="2" x14ac:dyDescent="0.2">
      <c r="A288" s="156">
        <v>202002</v>
      </c>
      <c r="B288" s="150">
        <v>15200016</v>
      </c>
      <c r="C288" s="151" t="s">
        <v>772</v>
      </c>
      <c r="D288" s="152">
        <v>43868</v>
      </c>
      <c r="E288" s="151" t="s">
        <v>777</v>
      </c>
      <c r="F288" s="151" t="s">
        <v>607</v>
      </c>
      <c r="G288" s="151" t="s">
        <v>62</v>
      </c>
      <c r="H288" s="151" t="s">
        <v>62</v>
      </c>
      <c r="I288" s="151" t="s">
        <v>987</v>
      </c>
      <c r="J288" s="151" t="s">
        <v>826</v>
      </c>
      <c r="K288" s="151" t="s">
        <v>736</v>
      </c>
      <c r="L288" s="151" t="s">
        <v>988</v>
      </c>
      <c r="M288" s="158">
        <v>-13000</v>
      </c>
    </row>
    <row r="289" spans="1:13" hidden="1" outlineLevel="2" x14ac:dyDescent="0.2">
      <c r="A289" s="156">
        <v>202002</v>
      </c>
      <c r="B289" s="150">
        <v>15200016</v>
      </c>
      <c r="C289" s="151" t="s">
        <v>772</v>
      </c>
      <c r="D289" s="152">
        <v>43868</v>
      </c>
      <c r="E289" s="151" t="s">
        <v>441</v>
      </c>
      <c r="F289" s="151" t="s">
        <v>442</v>
      </c>
      <c r="G289" s="151" t="s">
        <v>817</v>
      </c>
      <c r="H289" s="151" t="s">
        <v>443</v>
      </c>
      <c r="I289" s="151" t="s">
        <v>987</v>
      </c>
      <c r="J289" s="151" t="s">
        <v>826</v>
      </c>
      <c r="K289" s="151" t="s">
        <v>736</v>
      </c>
      <c r="L289" s="151" t="s">
        <v>988</v>
      </c>
      <c r="M289" s="158">
        <v>-13000</v>
      </c>
    </row>
    <row r="290" spans="1:13" hidden="1" outlineLevel="2" x14ac:dyDescent="0.2">
      <c r="A290" s="156">
        <v>202002</v>
      </c>
      <c r="B290" s="150">
        <v>15200017</v>
      </c>
      <c r="C290" s="151" t="s">
        <v>772</v>
      </c>
      <c r="D290" s="152">
        <v>43868</v>
      </c>
      <c r="E290" s="151" t="s">
        <v>441</v>
      </c>
      <c r="F290" s="151" t="s">
        <v>442</v>
      </c>
      <c r="G290" s="151" t="s">
        <v>817</v>
      </c>
      <c r="H290" s="151" t="s">
        <v>443</v>
      </c>
      <c r="I290" s="151" t="s">
        <v>989</v>
      </c>
      <c r="J290" s="151" t="s">
        <v>990</v>
      </c>
      <c r="K290" s="151" t="s">
        <v>736</v>
      </c>
      <c r="L290" s="151" t="s">
        <v>991</v>
      </c>
      <c r="M290" s="158">
        <v>-17000</v>
      </c>
    </row>
    <row r="291" spans="1:13" hidden="1" outlineLevel="2" x14ac:dyDescent="0.2">
      <c r="A291" s="156">
        <v>202002</v>
      </c>
      <c r="B291" s="150">
        <v>15200017</v>
      </c>
      <c r="C291" s="151" t="s">
        <v>772</v>
      </c>
      <c r="D291" s="152">
        <v>43868</v>
      </c>
      <c r="E291" s="151" t="s">
        <v>986</v>
      </c>
      <c r="F291" s="151" t="s">
        <v>558</v>
      </c>
      <c r="G291" s="151" t="s">
        <v>62</v>
      </c>
      <c r="H291" s="151" t="s">
        <v>62</v>
      </c>
      <c r="I291" s="151" t="s">
        <v>989</v>
      </c>
      <c r="J291" s="151" t="s">
        <v>990</v>
      </c>
      <c r="K291" s="151" t="s">
        <v>736</v>
      </c>
      <c r="L291" s="151" t="s">
        <v>991</v>
      </c>
      <c r="M291" s="158">
        <v>17000</v>
      </c>
    </row>
    <row r="292" spans="1:13" hidden="1" outlineLevel="2" x14ac:dyDescent="0.2">
      <c r="A292" s="156">
        <v>202002</v>
      </c>
      <c r="B292" s="150">
        <v>15200017</v>
      </c>
      <c r="C292" s="151" t="s">
        <v>772</v>
      </c>
      <c r="D292" s="152">
        <v>43868</v>
      </c>
      <c r="E292" s="151" t="s">
        <v>777</v>
      </c>
      <c r="F292" s="151" t="s">
        <v>607</v>
      </c>
      <c r="G292" s="151" t="s">
        <v>62</v>
      </c>
      <c r="H292" s="151" t="s">
        <v>62</v>
      </c>
      <c r="I292" s="151" t="s">
        <v>989</v>
      </c>
      <c r="J292" s="151" t="s">
        <v>990</v>
      </c>
      <c r="K292" s="151" t="s">
        <v>736</v>
      </c>
      <c r="L292" s="151" t="s">
        <v>991</v>
      </c>
      <c r="M292" s="158">
        <v>-17000</v>
      </c>
    </row>
    <row r="293" spans="1:13" hidden="1" outlineLevel="2" x14ac:dyDescent="0.2">
      <c r="A293" s="156">
        <v>202002</v>
      </c>
      <c r="B293" s="150">
        <v>15200017</v>
      </c>
      <c r="C293" s="151" t="s">
        <v>772</v>
      </c>
      <c r="D293" s="152">
        <v>43868</v>
      </c>
      <c r="E293" s="151" t="s">
        <v>370</v>
      </c>
      <c r="F293" s="151" t="s">
        <v>371</v>
      </c>
      <c r="G293" s="151" t="s">
        <v>817</v>
      </c>
      <c r="H293" s="151" t="s">
        <v>443</v>
      </c>
      <c r="I293" s="151" t="s">
        <v>989</v>
      </c>
      <c r="J293" s="151" t="s">
        <v>990</v>
      </c>
      <c r="K293" s="151" t="s">
        <v>736</v>
      </c>
      <c r="L293" s="151" t="s">
        <v>991</v>
      </c>
      <c r="M293" s="158">
        <v>17000</v>
      </c>
    </row>
    <row r="294" spans="1:13" hidden="1" outlineLevel="2" x14ac:dyDescent="0.2">
      <c r="A294" s="156">
        <v>202002</v>
      </c>
      <c r="B294" s="150">
        <v>15200018</v>
      </c>
      <c r="C294" s="151" t="s">
        <v>772</v>
      </c>
      <c r="D294" s="152">
        <v>43868</v>
      </c>
      <c r="E294" s="151" t="s">
        <v>370</v>
      </c>
      <c r="F294" s="151" t="s">
        <v>371</v>
      </c>
      <c r="G294" s="151" t="s">
        <v>817</v>
      </c>
      <c r="H294" s="151" t="s">
        <v>443</v>
      </c>
      <c r="I294" s="151" t="s">
        <v>792</v>
      </c>
      <c r="J294" s="151" t="s">
        <v>747</v>
      </c>
      <c r="K294" s="151" t="s">
        <v>736</v>
      </c>
      <c r="L294" s="151" t="s">
        <v>992</v>
      </c>
      <c r="M294" s="158">
        <v>13000</v>
      </c>
    </row>
    <row r="295" spans="1:13" hidden="1" outlineLevel="2" x14ac:dyDescent="0.2">
      <c r="A295" s="156">
        <v>202002</v>
      </c>
      <c r="B295" s="150">
        <v>15200018</v>
      </c>
      <c r="C295" s="151" t="s">
        <v>772</v>
      </c>
      <c r="D295" s="152">
        <v>43868</v>
      </c>
      <c r="E295" s="151" t="s">
        <v>777</v>
      </c>
      <c r="F295" s="151" t="s">
        <v>607</v>
      </c>
      <c r="G295" s="151" t="s">
        <v>62</v>
      </c>
      <c r="H295" s="151" t="s">
        <v>62</v>
      </c>
      <c r="I295" s="151" t="s">
        <v>792</v>
      </c>
      <c r="J295" s="151" t="s">
        <v>747</v>
      </c>
      <c r="K295" s="151" t="s">
        <v>736</v>
      </c>
      <c r="L295" s="151" t="s">
        <v>992</v>
      </c>
      <c r="M295" s="158">
        <v>-13000</v>
      </c>
    </row>
    <row r="296" spans="1:13" hidden="1" outlineLevel="2" x14ac:dyDescent="0.2">
      <c r="A296" s="156">
        <v>202002</v>
      </c>
      <c r="B296" s="150">
        <v>15200018</v>
      </c>
      <c r="C296" s="151" t="s">
        <v>772</v>
      </c>
      <c r="D296" s="152">
        <v>43868</v>
      </c>
      <c r="E296" s="151" t="s">
        <v>986</v>
      </c>
      <c r="F296" s="151" t="s">
        <v>558</v>
      </c>
      <c r="G296" s="151" t="s">
        <v>62</v>
      </c>
      <c r="H296" s="151" t="s">
        <v>62</v>
      </c>
      <c r="I296" s="151" t="s">
        <v>792</v>
      </c>
      <c r="J296" s="151" t="s">
        <v>747</v>
      </c>
      <c r="K296" s="151" t="s">
        <v>736</v>
      </c>
      <c r="L296" s="151" t="s">
        <v>992</v>
      </c>
      <c r="M296" s="158">
        <v>13000</v>
      </c>
    </row>
    <row r="297" spans="1:13" hidden="1" outlineLevel="2" x14ac:dyDescent="0.2">
      <c r="A297" s="156">
        <v>202002</v>
      </c>
      <c r="B297" s="150">
        <v>15200018</v>
      </c>
      <c r="C297" s="151" t="s">
        <v>772</v>
      </c>
      <c r="D297" s="152">
        <v>43868</v>
      </c>
      <c r="E297" s="151" t="s">
        <v>441</v>
      </c>
      <c r="F297" s="151" t="s">
        <v>442</v>
      </c>
      <c r="G297" s="151" t="s">
        <v>817</v>
      </c>
      <c r="H297" s="151" t="s">
        <v>443</v>
      </c>
      <c r="I297" s="151" t="s">
        <v>792</v>
      </c>
      <c r="J297" s="151" t="s">
        <v>747</v>
      </c>
      <c r="K297" s="151" t="s">
        <v>736</v>
      </c>
      <c r="L297" s="151" t="s">
        <v>992</v>
      </c>
      <c r="M297" s="158">
        <v>-13000</v>
      </c>
    </row>
    <row r="298" spans="1:13" hidden="1" outlineLevel="2" x14ac:dyDescent="0.2">
      <c r="A298" s="156">
        <v>202002</v>
      </c>
      <c r="B298" s="150">
        <v>15200019</v>
      </c>
      <c r="C298" s="151" t="s">
        <v>772</v>
      </c>
      <c r="D298" s="152">
        <v>43868</v>
      </c>
      <c r="E298" s="151" t="s">
        <v>441</v>
      </c>
      <c r="F298" s="151" t="s">
        <v>442</v>
      </c>
      <c r="G298" s="151" t="s">
        <v>817</v>
      </c>
      <c r="H298" s="151" t="s">
        <v>443</v>
      </c>
      <c r="I298" s="151" t="s">
        <v>800</v>
      </c>
      <c r="J298" s="151" t="s">
        <v>801</v>
      </c>
      <c r="K298" s="151" t="s">
        <v>736</v>
      </c>
      <c r="L298" s="151" t="s">
        <v>993</v>
      </c>
      <c r="M298" s="158">
        <v>-15300</v>
      </c>
    </row>
    <row r="299" spans="1:13" hidden="1" outlineLevel="2" x14ac:dyDescent="0.2">
      <c r="A299" s="156">
        <v>202002</v>
      </c>
      <c r="B299" s="150">
        <v>15200019</v>
      </c>
      <c r="C299" s="151" t="s">
        <v>772</v>
      </c>
      <c r="D299" s="152">
        <v>43868</v>
      </c>
      <c r="E299" s="151" t="s">
        <v>986</v>
      </c>
      <c r="F299" s="151" t="s">
        <v>558</v>
      </c>
      <c r="G299" s="151" t="s">
        <v>62</v>
      </c>
      <c r="H299" s="151" t="s">
        <v>62</v>
      </c>
      <c r="I299" s="151" t="s">
        <v>800</v>
      </c>
      <c r="J299" s="151" t="s">
        <v>801</v>
      </c>
      <c r="K299" s="151" t="s">
        <v>736</v>
      </c>
      <c r="L299" s="151" t="s">
        <v>993</v>
      </c>
      <c r="M299" s="158">
        <v>15300</v>
      </c>
    </row>
    <row r="300" spans="1:13" hidden="1" outlineLevel="2" x14ac:dyDescent="0.2">
      <c r="A300" s="156">
        <v>202002</v>
      </c>
      <c r="B300" s="150">
        <v>15200019</v>
      </c>
      <c r="C300" s="151" t="s">
        <v>772</v>
      </c>
      <c r="D300" s="152">
        <v>43868</v>
      </c>
      <c r="E300" s="151" t="s">
        <v>777</v>
      </c>
      <c r="F300" s="151" t="s">
        <v>607</v>
      </c>
      <c r="G300" s="151" t="s">
        <v>62</v>
      </c>
      <c r="H300" s="151" t="s">
        <v>62</v>
      </c>
      <c r="I300" s="151" t="s">
        <v>800</v>
      </c>
      <c r="J300" s="151" t="s">
        <v>801</v>
      </c>
      <c r="K300" s="151" t="s">
        <v>736</v>
      </c>
      <c r="L300" s="151" t="s">
        <v>993</v>
      </c>
      <c r="M300" s="158">
        <v>-15300</v>
      </c>
    </row>
    <row r="301" spans="1:13" hidden="1" outlineLevel="2" x14ac:dyDescent="0.2">
      <c r="A301" s="156">
        <v>202002</v>
      </c>
      <c r="B301" s="150">
        <v>15200019</v>
      </c>
      <c r="C301" s="151" t="s">
        <v>772</v>
      </c>
      <c r="D301" s="152">
        <v>43868</v>
      </c>
      <c r="E301" s="151" t="s">
        <v>370</v>
      </c>
      <c r="F301" s="151" t="s">
        <v>371</v>
      </c>
      <c r="G301" s="151" t="s">
        <v>817</v>
      </c>
      <c r="H301" s="151" t="s">
        <v>443</v>
      </c>
      <c r="I301" s="151" t="s">
        <v>800</v>
      </c>
      <c r="J301" s="151" t="s">
        <v>801</v>
      </c>
      <c r="K301" s="151" t="s">
        <v>736</v>
      </c>
      <c r="L301" s="151" t="s">
        <v>993</v>
      </c>
      <c r="M301" s="158">
        <v>15300</v>
      </c>
    </row>
    <row r="302" spans="1:13" hidden="1" outlineLevel="2" x14ac:dyDescent="0.2">
      <c r="A302" s="156">
        <v>202002</v>
      </c>
      <c r="B302" s="150">
        <v>33200003</v>
      </c>
      <c r="C302" s="151" t="s">
        <v>816</v>
      </c>
      <c r="D302" s="152">
        <v>43864</v>
      </c>
      <c r="E302" s="151" t="s">
        <v>518</v>
      </c>
      <c r="F302" s="151" t="s">
        <v>519</v>
      </c>
      <c r="G302" s="151" t="s">
        <v>817</v>
      </c>
      <c r="H302" s="151" t="s">
        <v>526</v>
      </c>
      <c r="I302" s="151" t="s">
        <v>62</v>
      </c>
      <c r="J302" s="151" t="s">
        <v>62</v>
      </c>
      <c r="K302" s="151" t="s">
        <v>736</v>
      </c>
      <c r="L302" s="151" t="s">
        <v>819</v>
      </c>
      <c r="M302" s="158">
        <v>36</v>
      </c>
    </row>
    <row r="303" spans="1:13" hidden="1" outlineLevel="2" x14ac:dyDescent="0.2">
      <c r="A303" s="156">
        <v>202002</v>
      </c>
      <c r="B303" s="150">
        <v>33200003</v>
      </c>
      <c r="C303" s="151" t="s">
        <v>816</v>
      </c>
      <c r="D303" s="152">
        <v>43864</v>
      </c>
      <c r="E303" s="151" t="s">
        <v>741</v>
      </c>
      <c r="F303" s="151" t="s">
        <v>586</v>
      </c>
      <c r="G303" s="151" t="s">
        <v>62</v>
      </c>
      <c r="H303" s="151" t="s">
        <v>62</v>
      </c>
      <c r="I303" s="151" t="s">
        <v>62</v>
      </c>
      <c r="J303" s="151" t="s">
        <v>62</v>
      </c>
      <c r="K303" s="151" t="s">
        <v>736</v>
      </c>
      <c r="L303" s="151" t="s">
        <v>819</v>
      </c>
      <c r="M303" s="158">
        <v>-36</v>
      </c>
    </row>
    <row r="304" spans="1:13" hidden="1" outlineLevel="2" x14ac:dyDescent="0.2">
      <c r="A304" s="156">
        <v>202002</v>
      </c>
      <c r="B304" s="150">
        <v>33200004</v>
      </c>
      <c r="C304" s="151" t="s">
        <v>816</v>
      </c>
      <c r="D304" s="152">
        <v>43890</v>
      </c>
      <c r="E304" s="151" t="s">
        <v>741</v>
      </c>
      <c r="F304" s="151" t="s">
        <v>586</v>
      </c>
      <c r="G304" s="151" t="s">
        <v>62</v>
      </c>
      <c r="H304" s="151" t="s">
        <v>62</v>
      </c>
      <c r="I304" s="151" t="s">
        <v>62</v>
      </c>
      <c r="J304" s="151" t="s">
        <v>62</v>
      </c>
      <c r="K304" s="151" t="s">
        <v>736</v>
      </c>
      <c r="L304" s="151" t="s">
        <v>994</v>
      </c>
      <c r="M304" s="158">
        <v>-96</v>
      </c>
    </row>
    <row r="305" spans="1:13" hidden="1" outlineLevel="2" x14ac:dyDescent="0.2">
      <c r="A305" s="156">
        <v>202002</v>
      </c>
      <c r="B305" s="150">
        <v>33200004</v>
      </c>
      <c r="C305" s="151" t="s">
        <v>816</v>
      </c>
      <c r="D305" s="152">
        <v>43890</v>
      </c>
      <c r="E305" s="151" t="s">
        <v>518</v>
      </c>
      <c r="F305" s="151" t="s">
        <v>519</v>
      </c>
      <c r="G305" s="151" t="s">
        <v>817</v>
      </c>
      <c r="H305" s="151" t="s">
        <v>526</v>
      </c>
      <c r="I305" s="151" t="s">
        <v>62</v>
      </c>
      <c r="J305" s="151" t="s">
        <v>62</v>
      </c>
      <c r="K305" s="151" t="s">
        <v>736</v>
      </c>
      <c r="L305" s="151" t="s">
        <v>994</v>
      </c>
      <c r="M305" s="158">
        <v>96</v>
      </c>
    </row>
    <row r="306" spans="1:13" hidden="1" outlineLevel="2" x14ac:dyDescent="0.2">
      <c r="A306" s="156">
        <v>202002</v>
      </c>
      <c r="B306" s="150">
        <v>33200008</v>
      </c>
      <c r="C306" s="151" t="s">
        <v>816</v>
      </c>
      <c r="D306" s="152">
        <v>43868</v>
      </c>
      <c r="E306" s="151" t="s">
        <v>390</v>
      </c>
      <c r="F306" s="151" t="s">
        <v>391</v>
      </c>
      <c r="G306" s="151" t="s">
        <v>807</v>
      </c>
      <c r="H306" s="151" t="s">
        <v>392</v>
      </c>
      <c r="I306" s="151" t="s">
        <v>62</v>
      </c>
      <c r="J306" s="151" t="s">
        <v>62</v>
      </c>
      <c r="K306" s="151" t="s">
        <v>736</v>
      </c>
      <c r="L306" s="151" t="s">
        <v>995</v>
      </c>
      <c r="M306" s="158">
        <v>-14595</v>
      </c>
    </row>
    <row r="307" spans="1:13" hidden="1" outlineLevel="2" x14ac:dyDescent="0.2">
      <c r="A307" s="156">
        <v>202002</v>
      </c>
      <c r="B307" s="150">
        <v>33200008</v>
      </c>
      <c r="C307" s="151" t="s">
        <v>816</v>
      </c>
      <c r="D307" s="152">
        <v>43868</v>
      </c>
      <c r="E307" s="151" t="s">
        <v>741</v>
      </c>
      <c r="F307" s="151" t="s">
        <v>586</v>
      </c>
      <c r="G307" s="151" t="s">
        <v>62</v>
      </c>
      <c r="H307" s="151" t="s">
        <v>62</v>
      </c>
      <c r="I307" s="151" t="s">
        <v>62</v>
      </c>
      <c r="J307" s="151" t="s">
        <v>62</v>
      </c>
      <c r="K307" s="151" t="s">
        <v>736</v>
      </c>
      <c r="L307" s="151" t="s">
        <v>995</v>
      </c>
      <c r="M307" s="158">
        <v>14595</v>
      </c>
    </row>
    <row r="308" spans="1:13" hidden="1" outlineLevel="2" x14ac:dyDescent="0.2">
      <c r="A308" s="156">
        <v>202002</v>
      </c>
      <c r="B308" s="150">
        <v>33200009</v>
      </c>
      <c r="C308" s="151" t="s">
        <v>816</v>
      </c>
      <c r="D308" s="152">
        <v>43873</v>
      </c>
      <c r="E308" s="151" t="s">
        <v>471</v>
      </c>
      <c r="F308" s="151" t="s">
        <v>472</v>
      </c>
      <c r="G308" s="151" t="s">
        <v>817</v>
      </c>
      <c r="H308" s="151" t="s">
        <v>526</v>
      </c>
      <c r="I308" s="151" t="s">
        <v>62</v>
      </c>
      <c r="J308" s="151" t="s">
        <v>62</v>
      </c>
      <c r="K308" s="151" t="s">
        <v>736</v>
      </c>
      <c r="L308" s="151" t="s">
        <v>996</v>
      </c>
      <c r="M308" s="158">
        <v>-97043</v>
      </c>
    </row>
    <row r="309" spans="1:13" hidden="1" outlineLevel="2" x14ac:dyDescent="0.2">
      <c r="A309" s="156">
        <v>202002</v>
      </c>
      <c r="B309" s="150">
        <v>33200009</v>
      </c>
      <c r="C309" s="151" t="s">
        <v>816</v>
      </c>
      <c r="D309" s="152">
        <v>43873</v>
      </c>
      <c r="E309" s="151" t="s">
        <v>741</v>
      </c>
      <c r="F309" s="151" t="s">
        <v>586</v>
      </c>
      <c r="G309" s="151" t="s">
        <v>62</v>
      </c>
      <c r="H309" s="151" t="s">
        <v>62</v>
      </c>
      <c r="I309" s="151" t="s">
        <v>62</v>
      </c>
      <c r="J309" s="151" t="s">
        <v>62</v>
      </c>
      <c r="K309" s="151" t="s">
        <v>736</v>
      </c>
      <c r="L309" s="151" t="s">
        <v>996</v>
      </c>
      <c r="M309" s="158">
        <v>97043</v>
      </c>
    </row>
    <row r="310" spans="1:13" hidden="1" outlineLevel="2" x14ac:dyDescent="0.2">
      <c r="A310" s="156">
        <v>202002</v>
      </c>
      <c r="B310" s="150">
        <v>33200010</v>
      </c>
      <c r="C310" s="151" t="s">
        <v>816</v>
      </c>
      <c r="D310" s="152">
        <v>43879</v>
      </c>
      <c r="E310" s="151" t="s">
        <v>741</v>
      </c>
      <c r="F310" s="151" t="s">
        <v>586</v>
      </c>
      <c r="G310" s="151" t="s">
        <v>62</v>
      </c>
      <c r="H310" s="151" t="s">
        <v>62</v>
      </c>
      <c r="I310" s="151" t="s">
        <v>62</v>
      </c>
      <c r="J310" s="151" t="s">
        <v>62</v>
      </c>
      <c r="K310" s="151" t="s">
        <v>736</v>
      </c>
      <c r="L310" s="151" t="s">
        <v>997</v>
      </c>
      <c r="M310" s="158">
        <v>123427.85</v>
      </c>
    </row>
    <row r="311" spans="1:13" hidden="1" outlineLevel="2" x14ac:dyDescent="0.2">
      <c r="A311" s="156">
        <v>202002</v>
      </c>
      <c r="B311" s="150">
        <v>33200010</v>
      </c>
      <c r="C311" s="151" t="s">
        <v>816</v>
      </c>
      <c r="D311" s="152">
        <v>43879</v>
      </c>
      <c r="E311" s="151" t="s">
        <v>733</v>
      </c>
      <c r="F311" s="151" t="s">
        <v>13</v>
      </c>
      <c r="G311" s="151" t="s">
        <v>62</v>
      </c>
      <c r="H311" s="151" t="s">
        <v>62</v>
      </c>
      <c r="I311" s="151" t="s">
        <v>734</v>
      </c>
      <c r="J311" s="151" t="s">
        <v>735</v>
      </c>
      <c r="K311" s="151" t="s">
        <v>736</v>
      </c>
      <c r="L311" s="151" t="s">
        <v>998</v>
      </c>
      <c r="M311" s="158">
        <v>-198284.85</v>
      </c>
    </row>
    <row r="312" spans="1:13" hidden="1" outlineLevel="2" x14ac:dyDescent="0.2">
      <c r="A312" s="156">
        <v>202002</v>
      </c>
      <c r="B312" s="150">
        <v>33200010</v>
      </c>
      <c r="C312" s="151" t="s">
        <v>816</v>
      </c>
      <c r="D312" s="152">
        <v>43879</v>
      </c>
      <c r="E312" s="151" t="s">
        <v>733</v>
      </c>
      <c r="F312" s="151" t="s">
        <v>13</v>
      </c>
      <c r="G312" s="151" t="s">
        <v>62</v>
      </c>
      <c r="H312" s="151" t="s">
        <v>62</v>
      </c>
      <c r="I312" s="151" t="s">
        <v>734</v>
      </c>
      <c r="J312" s="151" t="s">
        <v>735</v>
      </c>
      <c r="K312" s="151" t="s">
        <v>736</v>
      </c>
      <c r="L312" s="151" t="s">
        <v>998</v>
      </c>
      <c r="M312" s="158">
        <v>74857</v>
      </c>
    </row>
    <row r="313" spans="1:13" hidden="1" outlineLevel="2" x14ac:dyDescent="0.2">
      <c r="A313" s="156">
        <v>202002</v>
      </c>
      <c r="B313" s="150">
        <v>33200011</v>
      </c>
      <c r="C313" s="151" t="s">
        <v>816</v>
      </c>
      <c r="D313" s="152">
        <v>43882</v>
      </c>
      <c r="E313" s="151" t="s">
        <v>733</v>
      </c>
      <c r="F313" s="151" t="s">
        <v>13</v>
      </c>
      <c r="G313" s="151" t="s">
        <v>62</v>
      </c>
      <c r="H313" s="151" t="s">
        <v>62</v>
      </c>
      <c r="I313" s="151" t="s">
        <v>734</v>
      </c>
      <c r="J313" s="151" t="s">
        <v>735</v>
      </c>
      <c r="K313" s="151" t="s">
        <v>736</v>
      </c>
      <c r="L313" s="151" t="s">
        <v>999</v>
      </c>
      <c r="M313" s="158">
        <v>-28516.85</v>
      </c>
    </row>
    <row r="314" spans="1:13" hidden="1" outlineLevel="2" x14ac:dyDescent="0.2">
      <c r="A314" s="156">
        <v>202002</v>
      </c>
      <c r="B314" s="150">
        <v>33200011</v>
      </c>
      <c r="C314" s="151" t="s">
        <v>816</v>
      </c>
      <c r="D314" s="152">
        <v>43882</v>
      </c>
      <c r="E314" s="151" t="s">
        <v>741</v>
      </c>
      <c r="F314" s="151" t="s">
        <v>586</v>
      </c>
      <c r="G314" s="151" t="s">
        <v>62</v>
      </c>
      <c r="H314" s="151" t="s">
        <v>62</v>
      </c>
      <c r="I314" s="151" t="s">
        <v>62</v>
      </c>
      <c r="J314" s="151" t="s">
        <v>62</v>
      </c>
      <c r="K314" s="151" t="s">
        <v>736</v>
      </c>
      <c r="L314" s="151" t="s">
        <v>1000</v>
      </c>
      <c r="M314" s="158">
        <v>28516.85</v>
      </c>
    </row>
    <row r="315" spans="1:13" hidden="1" outlineLevel="2" x14ac:dyDescent="0.2">
      <c r="A315" s="156">
        <v>202002</v>
      </c>
      <c r="B315" s="150">
        <v>36200005</v>
      </c>
      <c r="C315" s="151" t="s">
        <v>842</v>
      </c>
      <c r="D315" s="152">
        <v>43866</v>
      </c>
      <c r="E315" s="151" t="s">
        <v>777</v>
      </c>
      <c r="F315" s="151" t="s">
        <v>607</v>
      </c>
      <c r="G315" s="151" t="s">
        <v>62</v>
      </c>
      <c r="H315" s="151" t="s">
        <v>62</v>
      </c>
      <c r="I315" s="151" t="s">
        <v>961</v>
      </c>
      <c r="J315" s="151" t="s">
        <v>962</v>
      </c>
      <c r="K315" s="151" t="s">
        <v>736</v>
      </c>
      <c r="L315" s="151" t="s">
        <v>62</v>
      </c>
      <c r="M315" s="158">
        <v>932.51</v>
      </c>
    </row>
    <row r="316" spans="1:13" hidden="1" outlineLevel="2" x14ac:dyDescent="0.2">
      <c r="A316" s="156">
        <v>202002</v>
      </c>
      <c r="B316" s="150">
        <v>36200005</v>
      </c>
      <c r="C316" s="151" t="s">
        <v>842</v>
      </c>
      <c r="D316" s="152">
        <v>43866</v>
      </c>
      <c r="E316" s="151" t="s">
        <v>777</v>
      </c>
      <c r="F316" s="151" t="s">
        <v>607</v>
      </c>
      <c r="G316" s="151" t="s">
        <v>62</v>
      </c>
      <c r="H316" s="151" t="s">
        <v>62</v>
      </c>
      <c r="I316" s="151" t="s">
        <v>851</v>
      </c>
      <c r="J316" s="151" t="s">
        <v>852</v>
      </c>
      <c r="K316" s="151" t="s">
        <v>736</v>
      </c>
      <c r="L316" s="151" t="s">
        <v>62</v>
      </c>
      <c r="M316" s="158">
        <v>168.75</v>
      </c>
    </row>
    <row r="317" spans="1:13" hidden="1" outlineLevel="2" x14ac:dyDescent="0.2">
      <c r="A317" s="156">
        <v>202002</v>
      </c>
      <c r="B317" s="150">
        <v>36200005</v>
      </c>
      <c r="C317" s="151" t="s">
        <v>842</v>
      </c>
      <c r="D317" s="152">
        <v>43866</v>
      </c>
      <c r="E317" s="151" t="s">
        <v>777</v>
      </c>
      <c r="F317" s="151" t="s">
        <v>607</v>
      </c>
      <c r="G317" s="151" t="s">
        <v>62</v>
      </c>
      <c r="H317" s="151" t="s">
        <v>62</v>
      </c>
      <c r="I317" s="151" t="s">
        <v>855</v>
      </c>
      <c r="J317" s="151" t="s">
        <v>856</v>
      </c>
      <c r="K317" s="151" t="s">
        <v>736</v>
      </c>
      <c r="L317" s="151" t="s">
        <v>62</v>
      </c>
      <c r="M317" s="158">
        <v>4862.5</v>
      </c>
    </row>
    <row r="318" spans="1:13" hidden="1" outlineLevel="2" x14ac:dyDescent="0.2">
      <c r="A318" s="156">
        <v>202002</v>
      </c>
      <c r="B318" s="150">
        <v>36200005</v>
      </c>
      <c r="C318" s="151" t="s">
        <v>842</v>
      </c>
      <c r="D318" s="152">
        <v>43866</v>
      </c>
      <c r="E318" s="151" t="s">
        <v>741</v>
      </c>
      <c r="F318" s="151" t="s">
        <v>586</v>
      </c>
      <c r="G318" s="151" t="s">
        <v>62</v>
      </c>
      <c r="H318" s="151" t="s">
        <v>62</v>
      </c>
      <c r="I318" s="151" t="s">
        <v>62</v>
      </c>
      <c r="J318" s="151" t="s">
        <v>62</v>
      </c>
      <c r="K318" s="151" t="s">
        <v>736</v>
      </c>
      <c r="L318" s="151" t="s">
        <v>848</v>
      </c>
      <c r="M318" s="158">
        <v>-5963.76</v>
      </c>
    </row>
    <row r="319" spans="1:13" hidden="1" outlineLevel="2" x14ac:dyDescent="0.2">
      <c r="A319" s="156">
        <v>202002</v>
      </c>
      <c r="B319" s="150">
        <v>36200006</v>
      </c>
      <c r="C319" s="151" t="s">
        <v>842</v>
      </c>
      <c r="D319" s="152">
        <v>43867</v>
      </c>
      <c r="E319" s="151" t="s">
        <v>741</v>
      </c>
      <c r="F319" s="151" t="s">
        <v>586</v>
      </c>
      <c r="G319" s="151" t="s">
        <v>62</v>
      </c>
      <c r="H319" s="151" t="s">
        <v>62</v>
      </c>
      <c r="I319" s="151" t="s">
        <v>62</v>
      </c>
      <c r="J319" s="151" t="s">
        <v>62</v>
      </c>
      <c r="K319" s="151" t="s">
        <v>736</v>
      </c>
      <c r="L319" s="151" t="s">
        <v>848</v>
      </c>
      <c r="M319" s="158">
        <v>-475</v>
      </c>
    </row>
    <row r="320" spans="1:13" hidden="1" outlineLevel="2" x14ac:dyDescent="0.2">
      <c r="A320" s="156">
        <v>202002</v>
      </c>
      <c r="B320" s="150">
        <v>36200006</v>
      </c>
      <c r="C320" s="151" t="s">
        <v>842</v>
      </c>
      <c r="D320" s="152">
        <v>43867</v>
      </c>
      <c r="E320" s="151" t="s">
        <v>777</v>
      </c>
      <c r="F320" s="151" t="s">
        <v>607</v>
      </c>
      <c r="G320" s="151" t="s">
        <v>62</v>
      </c>
      <c r="H320" s="151" t="s">
        <v>62</v>
      </c>
      <c r="I320" s="151" t="s">
        <v>851</v>
      </c>
      <c r="J320" s="151" t="s">
        <v>852</v>
      </c>
      <c r="K320" s="151" t="s">
        <v>736</v>
      </c>
      <c r="L320" s="151" t="s">
        <v>62</v>
      </c>
      <c r="M320" s="158">
        <v>475</v>
      </c>
    </row>
    <row r="321" spans="1:13" hidden="1" outlineLevel="2" x14ac:dyDescent="0.2">
      <c r="A321" s="156">
        <v>202002</v>
      </c>
      <c r="B321" s="150">
        <v>36200007</v>
      </c>
      <c r="C321" s="151" t="s">
        <v>842</v>
      </c>
      <c r="D321" s="152">
        <v>43871</v>
      </c>
      <c r="E321" s="151" t="s">
        <v>777</v>
      </c>
      <c r="F321" s="151" t="s">
        <v>607</v>
      </c>
      <c r="G321" s="151" t="s">
        <v>62</v>
      </c>
      <c r="H321" s="151" t="s">
        <v>62</v>
      </c>
      <c r="I321" s="151" t="s">
        <v>860</v>
      </c>
      <c r="J321" s="151" t="s">
        <v>861</v>
      </c>
      <c r="K321" s="151" t="s">
        <v>736</v>
      </c>
      <c r="L321" s="151" t="s">
        <v>62</v>
      </c>
      <c r="M321" s="158">
        <v>2973.31</v>
      </c>
    </row>
    <row r="322" spans="1:13" hidden="1" outlineLevel="2" x14ac:dyDescent="0.2">
      <c r="A322" s="156">
        <v>202002</v>
      </c>
      <c r="B322" s="150">
        <v>36200007</v>
      </c>
      <c r="C322" s="151" t="s">
        <v>842</v>
      </c>
      <c r="D322" s="152">
        <v>43871</v>
      </c>
      <c r="E322" s="151" t="s">
        <v>741</v>
      </c>
      <c r="F322" s="151" t="s">
        <v>586</v>
      </c>
      <c r="G322" s="151" t="s">
        <v>62</v>
      </c>
      <c r="H322" s="151" t="s">
        <v>62</v>
      </c>
      <c r="I322" s="151" t="s">
        <v>62</v>
      </c>
      <c r="J322" s="151" t="s">
        <v>62</v>
      </c>
      <c r="K322" s="151" t="s">
        <v>736</v>
      </c>
      <c r="L322" s="151" t="s">
        <v>848</v>
      </c>
      <c r="M322" s="158">
        <v>-2973.31</v>
      </c>
    </row>
    <row r="323" spans="1:13" hidden="1" outlineLevel="2" x14ac:dyDescent="0.2">
      <c r="A323" s="156">
        <v>202002</v>
      </c>
      <c r="B323" s="150">
        <v>36200008</v>
      </c>
      <c r="C323" s="151" t="s">
        <v>842</v>
      </c>
      <c r="D323" s="152">
        <v>43874</v>
      </c>
      <c r="E323" s="151" t="s">
        <v>777</v>
      </c>
      <c r="F323" s="151" t="s">
        <v>607</v>
      </c>
      <c r="G323" s="151" t="s">
        <v>62</v>
      </c>
      <c r="H323" s="151" t="s">
        <v>62</v>
      </c>
      <c r="I323" s="151" t="s">
        <v>845</v>
      </c>
      <c r="J323" s="151" t="s">
        <v>739</v>
      </c>
      <c r="K323" s="151" t="s">
        <v>736</v>
      </c>
      <c r="L323" s="151" t="s">
        <v>62</v>
      </c>
      <c r="M323" s="158">
        <v>7000</v>
      </c>
    </row>
    <row r="324" spans="1:13" hidden="1" outlineLevel="2" x14ac:dyDescent="0.2">
      <c r="A324" s="156">
        <v>202002</v>
      </c>
      <c r="B324" s="150">
        <v>36200008</v>
      </c>
      <c r="C324" s="151" t="s">
        <v>842</v>
      </c>
      <c r="D324" s="152">
        <v>43874</v>
      </c>
      <c r="E324" s="151" t="s">
        <v>777</v>
      </c>
      <c r="F324" s="151" t="s">
        <v>607</v>
      </c>
      <c r="G324" s="151" t="s">
        <v>62</v>
      </c>
      <c r="H324" s="151" t="s">
        <v>62</v>
      </c>
      <c r="I324" s="151" t="s">
        <v>780</v>
      </c>
      <c r="J324" s="151" t="s">
        <v>735</v>
      </c>
      <c r="K324" s="151" t="s">
        <v>736</v>
      </c>
      <c r="L324" s="151" t="s">
        <v>62</v>
      </c>
      <c r="M324" s="158">
        <v>48416</v>
      </c>
    </row>
    <row r="325" spans="1:13" hidden="1" outlineLevel="2" x14ac:dyDescent="0.2">
      <c r="A325" s="156">
        <v>202002</v>
      </c>
      <c r="B325" s="150">
        <v>36200008</v>
      </c>
      <c r="C325" s="151" t="s">
        <v>842</v>
      </c>
      <c r="D325" s="152">
        <v>43874</v>
      </c>
      <c r="E325" s="151" t="s">
        <v>777</v>
      </c>
      <c r="F325" s="151" t="s">
        <v>607</v>
      </c>
      <c r="G325" s="151" t="s">
        <v>62</v>
      </c>
      <c r="H325" s="151" t="s">
        <v>62</v>
      </c>
      <c r="I325" s="151" t="s">
        <v>790</v>
      </c>
      <c r="J325" s="151" t="s">
        <v>759</v>
      </c>
      <c r="K325" s="151" t="s">
        <v>736</v>
      </c>
      <c r="L325" s="151" t="s">
        <v>62</v>
      </c>
      <c r="M325" s="158">
        <v>126395.21</v>
      </c>
    </row>
    <row r="326" spans="1:13" hidden="1" outlineLevel="2" x14ac:dyDescent="0.2">
      <c r="A326" s="156">
        <v>202002</v>
      </c>
      <c r="B326" s="150">
        <v>36200008</v>
      </c>
      <c r="C326" s="151" t="s">
        <v>842</v>
      </c>
      <c r="D326" s="152">
        <v>43874</v>
      </c>
      <c r="E326" s="151" t="s">
        <v>777</v>
      </c>
      <c r="F326" s="151" t="s">
        <v>607</v>
      </c>
      <c r="G326" s="151" t="s">
        <v>62</v>
      </c>
      <c r="H326" s="151" t="s">
        <v>62</v>
      </c>
      <c r="I326" s="151" t="s">
        <v>790</v>
      </c>
      <c r="J326" s="151" t="s">
        <v>759</v>
      </c>
      <c r="K326" s="151" t="s">
        <v>736</v>
      </c>
      <c r="L326" s="151" t="s">
        <v>62</v>
      </c>
      <c r="M326" s="158">
        <v>50964.61</v>
      </c>
    </row>
    <row r="327" spans="1:13" hidden="1" outlineLevel="2" x14ac:dyDescent="0.2">
      <c r="A327" s="156">
        <v>202002</v>
      </c>
      <c r="B327" s="150">
        <v>36200008</v>
      </c>
      <c r="C327" s="151" t="s">
        <v>842</v>
      </c>
      <c r="D327" s="152">
        <v>43874</v>
      </c>
      <c r="E327" s="151" t="s">
        <v>777</v>
      </c>
      <c r="F327" s="151" t="s">
        <v>607</v>
      </c>
      <c r="G327" s="151" t="s">
        <v>62</v>
      </c>
      <c r="H327" s="151" t="s">
        <v>62</v>
      </c>
      <c r="I327" s="151" t="s">
        <v>790</v>
      </c>
      <c r="J327" s="151" t="s">
        <v>759</v>
      </c>
      <c r="K327" s="151" t="s">
        <v>736</v>
      </c>
      <c r="L327" s="151" t="s">
        <v>62</v>
      </c>
      <c r="M327" s="158">
        <v>11723.12</v>
      </c>
    </row>
    <row r="328" spans="1:13" hidden="1" outlineLevel="2" x14ac:dyDescent="0.2">
      <c r="A328" s="156">
        <v>202002</v>
      </c>
      <c r="B328" s="150">
        <v>36200008</v>
      </c>
      <c r="C328" s="151" t="s">
        <v>842</v>
      </c>
      <c r="D328" s="152">
        <v>43874</v>
      </c>
      <c r="E328" s="151" t="s">
        <v>741</v>
      </c>
      <c r="F328" s="151" t="s">
        <v>586</v>
      </c>
      <c r="G328" s="151" t="s">
        <v>62</v>
      </c>
      <c r="H328" s="151" t="s">
        <v>62</v>
      </c>
      <c r="I328" s="151" t="s">
        <v>62</v>
      </c>
      <c r="J328" s="151" t="s">
        <v>62</v>
      </c>
      <c r="K328" s="151" t="s">
        <v>736</v>
      </c>
      <c r="L328" s="151" t="s">
        <v>848</v>
      </c>
      <c r="M328" s="158">
        <v>-244498.94</v>
      </c>
    </row>
    <row r="329" spans="1:13" hidden="1" outlineLevel="2" x14ac:dyDescent="0.2">
      <c r="A329" s="156">
        <v>202002</v>
      </c>
      <c r="B329" s="150">
        <v>36200009</v>
      </c>
      <c r="C329" s="151" t="s">
        <v>842</v>
      </c>
      <c r="D329" s="152">
        <v>43875</v>
      </c>
      <c r="E329" s="151" t="s">
        <v>777</v>
      </c>
      <c r="F329" s="151" t="s">
        <v>607</v>
      </c>
      <c r="G329" s="151" t="s">
        <v>62</v>
      </c>
      <c r="H329" s="151" t="s">
        <v>62</v>
      </c>
      <c r="I329" s="151" t="s">
        <v>857</v>
      </c>
      <c r="J329" s="151" t="s">
        <v>755</v>
      </c>
      <c r="K329" s="151" t="s">
        <v>736</v>
      </c>
      <c r="L329" s="151" t="s">
        <v>62</v>
      </c>
      <c r="M329" s="158">
        <v>883</v>
      </c>
    </row>
    <row r="330" spans="1:13" hidden="1" outlineLevel="2" x14ac:dyDescent="0.2">
      <c r="A330" s="156">
        <v>202002</v>
      </c>
      <c r="B330" s="150">
        <v>36200009</v>
      </c>
      <c r="C330" s="151" t="s">
        <v>842</v>
      </c>
      <c r="D330" s="152">
        <v>43875</v>
      </c>
      <c r="E330" s="151" t="s">
        <v>741</v>
      </c>
      <c r="F330" s="151" t="s">
        <v>586</v>
      </c>
      <c r="G330" s="151" t="s">
        <v>62</v>
      </c>
      <c r="H330" s="151" t="s">
        <v>62</v>
      </c>
      <c r="I330" s="151" t="s">
        <v>62</v>
      </c>
      <c r="J330" s="151" t="s">
        <v>62</v>
      </c>
      <c r="K330" s="151" t="s">
        <v>736</v>
      </c>
      <c r="L330" s="151" t="s">
        <v>848</v>
      </c>
      <c r="M330" s="158">
        <v>-599147.56000000006</v>
      </c>
    </row>
    <row r="331" spans="1:13" hidden="1" outlineLevel="2" x14ac:dyDescent="0.2">
      <c r="A331" s="156">
        <v>202002</v>
      </c>
      <c r="B331" s="150">
        <v>36200009</v>
      </c>
      <c r="C331" s="151" t="s">
        <v>842</v>
      </c>
      <c r="D331" s="152">
        <v>43875</v>
      </c>
      <c r="E331" s="151" t="s">
        <v>777</v>
      </c>
      <c r="F331" s="151" t="s">
        <v>607</v>
      </c>
      <c r="G331" s="151" t="s">
        <v>62</v>
      </c>
      <c r="H331" s="151" t="s">
        <v>62</v>
      </c>
      <c r="I331" s="151" t="s">
        <v>857</v>
      </c>
      <c r="J331" s="151" t="s">
        <v>755</v>
      </c>
      <c r="K331" s="151" t="s">
        <v>736</v>
      </c>
      <c r="L331" s="151" t="s">
        <v>62</v>
      </c>
      <c r="M331" s="158">
        <v>2100</v>
      </c>
    </row>
    <row r="332" spans="1:13" hidden="1" outlineLevel="2" x14ac:dyDescent="0.2">
      <c r="A332" s="156">
        <v>202002</v>
      </c>
      <c r="B332" s="150">
        <v>36200009</v>
      </c>
      <c r="C332" s="151" t="s">
        <v>842</v>
      </c>
      <c r="D332" s="152">
        <v>43875</v>
      </c>
      <c r="E332" s="151" t="s">
        <v>777</v>
      </c>
      <c r="F332" s="151" t="s">
        <v>607</v>
      </c>
      <c r="G332" s="151" t="s">
        <v>62</v>
      </c>
      <c r="H332" s="151" t="s">
        <v>62</v>
      </c>
      <c r="I332" s="151" t="s">
        <v>857</v>
      </c>
      <c r="J332" s="151" t="s">
        <v>755</v>
      </c>
      <c r="K332" s="151" t="s">
        <v>736</v>
      </c>
      <c r="L332" s="151" t="s">
        <v>62</v>
      </c>
      <c r="M332" s="158">
        <v>-1626.5</v>
      </c>
    </row>
    <row r="333" spans="1:13" hidden="1" outlineLevel="2" x14ac:dyDescent="0.2">
      <c r="A333" s="156">
        <v>202002</v>
      </c>
      <c r="B333" s="150">
        <v>36200009</v>
      </c>
      <c r="C333" s="151" t="s">
        <v>842</v>
      </c>
      <c r="D333" s="152">
        <v>43875</v>
      </c>
      <c r="E333" s="151" t="s">
        <v>777</v>
      </c>
      <c r="F333" s="151" t="s">
        <v>607</v>
      </c>
      <c r="G333" s="151" t="s">
        <v>62</v>
      </c>
      <c r="H333" s="151" t="s">
        <v>62</v>
      </c>
      <c r="I333" s="151" t="s">
        <v>857</v>
      </c>
      <c r="J333" s="151" t="s">
        <v>755</v>
      </c>
      <c r="K333" s="151" t="s">
        <v>736</v>
      </c>
      <c r="L333" s="151" t="s">
        <v>62</v>
      </c>
      <c r="M333" s="158">
        <v>597791.06000000006</v>
      </c>
    </row>
    <row r="334" spans="1:13" hidden="1" outlineLevel="2" x14ac:dyDescent="0.2">
      <c r="A334" s="156">
        <v>202002</v>
      </c>
      <c r="B334" s="150">
        <v>36200010</v>
      </c>
      <c r="C334" s="151" t="s">
        <v>842</v>
      </c>
      <c r="D334" s="152">
        <v>43879</v>
      </c>
      <c r="E334" s="151" t="s">
        <v>741</v>
      </c>
      <c r="F334" s="151" t="s">
        <v>586</v>
      </c>
      <c r="G334" s="151" t="s">
        <v>62</v>
      </c>
      <c r="H334" s="151" t="s">
        <v>62</v>
      </c>
      <c r="I334" s="151" t="s">
        <v>62</v>
      </c>
      <c r="J334" s="151" t="s">
        <v>62</v>
      </c>
      <c r="K334" s="151" t="s">
        <v>736</v>
      </c>
      <c r="L334" s="151" t="s">
        <v>848</v>
      </c>
      <c r="M334" s="158">
        <v>-1087.5</v>
      </c>
    </row>
    <row r="335" spans="1:13" hidden="1" outlineLevel="2" x14ac:dyDescent="0.2">
      <c r="A335" s="156">
        <v>202002</v>
      </c>
      <c r="B335" s="150">
        <v>36200010</v>
      </c>
      <c r="C335" s="151" t="s">
        <v>842</v>
      </c>
      <c r="D335" s="152">
        <v>43879</v>
      </c>
      <c r="E335" s="151" t="s">
        <v>777</v>
      </c>
      <c r="F335" s="151" t="s">
        <v>607</v>
      </c>
      <c r="G335" s="151" t="s">
        <v>62</v>
      </c>
      <c r="H335" s="151" t="s">
        <v>62</v>
      </c>
      <c r="I335" s="151" t="s">
        <v>866</v>
      </c>
      <c r="J335" s="151" t="s">
        <v>867</v>
      </c>
      <c r="K335" s="151" t="s">
        <v>736</v>
      </c>
      <c r="L335" s="151" t="s">
        <v>62</v>
      </c>
      <c r="M335" s="158">
        <v>1087.5</v>
      </c>
    </row>
    <row r="336" spans="1:13" hidden="1" outlineLevel="2" x14ac:dyDescent="0.2">
      <c r="A336" s="156">
        <v>202002</v>
      </c>
      <c r="B336" s="150">
        <v>36200011</v>
      </c>
      <c r="C336" s="151" t="s">
        <v>842</v>
      </c>
      <c r="D336" s="152">
        <v>43880</v>
      </c>
      <c r="E336" s="151" t="s">
        <v>741</v>
      </c>
      <c r="F336" s="151" t="s">
        <v>586</v>
      </c>
      <c r="G336" s="151" t="s">
        <v>62</v>
      </c>
      <c r="H336" s="151" t="s">
        <v>62</v>
      </c>
      <c r="I336" s="151" t="s">
        <v>62</v>
      </c>
      <c r="J336" s="151" t="s">
        <v>62</v>
      </c>
      <c r="K336" s="151" t="s">
        <v>736</v>
      </c>
      <c r="L336" s="151" t="s">
        <v>848</v>
      </c>
      <c r="M336" s="158">
        <v>-216</v>
      </c>
    </row>
    <row r="337" spans="1:13" hidden="1" outlineLevel="2" x14ac:dyDescent="0.2">
      <c r="A337" s="156">
        <v>202002</v>
      </c>
      <c r="B337" s="150">
        <v>36200011</v>
      </c>
      <c r="C337" s="151" t="s">
        <v>842</v>
      </c>
      <c r="D337" s="152">
        <v>43880</v>
      </c>
      <c r="E337" s="151" t="s">
        <v>777</v>
      </c>
      <c r="F337" s="151" t="s">
        <v>607</v>
      </c>
      <c r="G337" s="151" t="s">
        <v>62</v>
      </c>
      <c r="H337" s="151" t="s">
        <v>62</v>
      </c>
      <c r="I337" s="151" t="s">
        <v>857</v>
      </c>
      <c r="J337" s="151" t="s">
        <v>755</v>
      </c>
      <c r="K337" s="151" t="s">
        <v>736</v>
      </c>
      <c r="L337" s="151" t="s">
        <v>62</v>
      </c>
      <c r="M337" s="158">
        <v>216</v>
      </c>
    </row>
    <row r="338" spans="1:13" hidden="1" outlineLevel="2" x14ac:dyDescent="0.2">
      <c r="A338" s="156">
        <v>202002</v>
      </c>
      <c r="B338" s="150">
        <v>36200012</v>
      </c>
      <c r="C338" s="151" t="s">
        <v>842</v>
      </c>
      <c r="D338" s="152">
        <v>43882</v>
      </c>
      <c r="E338" s="151" t="s">
        <v>777</v>
      </c>
      <c r="F338" s="151" t="s">
        <v>607</v>
      </c>
      <c r="G338" s="151" t="s">
        <v>62</v>
      </c>
      <c r="H338" s="151" t="s">
        <v>62</v>
      </c>
      <c r="I338" s="151" t="s">
        <v>964</v>
      </c>
      <c r="J338" s="151" t="s">
        <v>965</v>
      </c>
      <c r="K338" s="151" t="s">
        <v>736</v>
      </c>
      <c r="L338" s="151" t="s">
        <v>62</v>
      </c>
      <c r="M338" s="158">
        <v>590</v>
      </c>
    </row>
    <row r="339" spans="1:13" hidden="1" outlineLevel="2" x14ac:dyDescent="0.2">
      <c r="A339" s="156">
        <v>202002</v>
      </c>
      <c r="B339" s="150">
        <v>36200012</v>
      </c>
      <c r="C339" s="151" t="s">
        <v>842</v>
      </c>
      <c r="D339" s="152">
        <v>43882</v>
      </c>
      <c r="E339" s="151" t="s">
        <v>741</v>
      </c>
      <c r="F339" s="151" t="s">
        <v>586</v>
      </c>
      <c r="G339" s="151" t="s">
        <v>62</v>
      </c>
      <c r="H339" s="151" t="s">
        <v>62</v>
      </c>
      <c r="I339" s="151" t="s">
        <v>62</v>
      </c>
      <c r="J339" s="151" t="s">
        <v>62</v>
      </c>
      <c r="K339" s="151" t="s">
        <v>736</v>
      </c>
      <c r="L339" s="151" t="s">
        <v>848</v>
      </c>
      <c r="M339" s="158">
        <v>-590</v>
      </c>
    </row>
    <row r="340" spans="1:13" hidden="1" outlineLevel="2" x14ac:dyDescent="0.2">
      <c r="A340" s="156">
        <v>202002</v>
      </c>
      <c r="B340" s="150">
        <v>36200013</v>
      </c>
      <c r="C340" s="151" t="s">
        <v>842</v>
      </c>
      <c r="D340" s="152">
        <v>43885</v>
      </c>
      <c r="E340" s="151" t="s">
        <v>741</v>
      </c>
      <c r="F340" s="151" t="s">
        <v>586</v>
      </c>
      <c r="G340" s="151" t="s">
        <v>62</v>
      </c>
      <c r="H340" s="151" t="s">
        <v>62</v>
      </c>
      <c r="I340" s="151" t="s">
        <v>62</v>
      </c>
      <c r="J340" s="151" t="s">
        <v>62</v>
      </c>
      <c r="K340" s="151" t="s">
        <v>736</v>
      </c>
      <c r="L340" s="151" t="s">
        <v>848</v>
      </c>
      <c r="M340" s="158">
        <v>-1145</v>
      </c>
    </row>
    <row r="341" spans="1:13" hidden="1" outlineLevel="2" x14ac:dyDescent="0.2">
      <c r="A341" s="156">
        <v>202002</v>
      </c>
      <c r="B341" s="150">
        <v>36200013</v>
      </c>
      <c r="C341" s="151" t="s">
        <v>842</v>
      </c>
      <c r="D341" s="152">
        <v>43885</v>
      </c>
      <c r="E341" s="151" t="s">
        <v>777</v>
      </c>
      <c r="F341" s="151" t="s">
        <v>607</v>
      </c>
      <c r="G341" s="151" t="s">
        <v>62</v>
      </c>
      <c r="H341" s="151" t="s">
        <v>62</v>
      </c>
      <c r="I341" s="151" t="s">
        <v>968</v>
      </c>
      <c r="J341" s="151" t="s">
        <v>969</v>
      </c>
      <c r="K341" s="151" t="s">
        <v>736</v>
      </c>
      <c r="L341" s="151" t="s">
        <v>62</v>
      </c>
      <c r="M341" s="158">
        <v>-1145</v>
      </c>
    </row>
    <row r="342" spans="1:13" hidden="1" outlineLevel="2" x14ac:dyDescent="0.2">
      <c r="A342" s="156">
        <v>202002</v>
      </c>
      <c r="B342" s="150">
        <v>36200013</v>
      </c>
      <c r="C342" s="151" t="s">
        <v>842</v>
      </c>
      <c r="D342" s="152">
        <v>43885</v>
      </c>
      <c r="E342" s="151" t="s">
        <v>777</v>
      </c>
      <c r="F342" s="151" t="s">
        <v>607</v>
      </c>
      <c r="G342" s="151" t="s">
        <v>62</v>
      </c>
      <c r="H342" s="151" t="s">
        <v>62</v>
      </c>
      <c r="I342" s="151" t="s">
        <v>968</v>
      </c>
      <c r="J342" s="151" t="s">
        <v>969</v>
      </c>
      <c r="K342" s="151" t="s">
        <v>736</v>
      </c>
      <c r="L342" s="151" t="s">
        <v>62</v>
      </c>
      <c r="M342" s="158">
        <v>1145</v>
      </c>
    </row>
    <row r="343" spans="1:13" hidden="1" outlineLevel="2" x14ac:dyDescent="0.2">
      <c r="A343" s="156">
        <v>202002</v>
      </c>
      <c r="B343" s="150">
        <v>36200013</v>
      </c>
      <c r="C343" s="151" t="s">
        <v>842</v>
      </c>
      <c r="D343" s="152">
        <v>43885</v>
      </c>
      <c r="E343" s="151" t="s">
        <v>777</v>
      </c>
      <c r="F343" s="151" t="s">
        <v>607</v>
      </c>
      <c r="G343" s="151" t="s">
        <v>62</v>
      </c>
      <c r="H343" s="151" t="s">
        <v>62</v>
      </c>
      <c r="I343" s="151" t="s">
        <v>968</v>
      </c>
      <c r="J343" s="151" t="s">
        <v>969</v>
      </c>
      <c r="K343" s="151" t="s">
        <v>736</v>
      </c>
      <c r="L343" s="151" t="s">
        <v>62</v>
      </c>
      <c r="M343" s="158">
        <v>1145</v>
      </c>
    </row>
    <row r="344" spans="1:13" hidden="1" outlineLevel="2" x14ac:dyDescent="0.2">
      <c r="A344" s="156">
        <v>202002</v>
      </c>
      <c r="B344" s="150">
        <v>36200014</v>
      </c>
      <c r="C344" s="151" t="s">
        <v>842</v>
      </c>
      <c r="D344" s="152">
        <v>43886</v>
      </c>
      <c r="E344" s="151" t="s">
        <v>777</v>
      </c>
      <c r="F344" s="151" t="s">
        <v>607</v>
      </c>
      <c r="G344" s="151" t="s">
        <v>62</v>
      </c>
      <c r="H344" s="151" t="s">
        <v>62</v>
      </c>
      <c r="I344" s="151" t="s">
        <v>1001</v>
      </c>
      <c r="J344" s="151" t="s">
        <v>1002</v>
      </c>
      <c r="K344" s="151" t="s">
        <v>736</v>
      </c>
      <c r="L344" s="151" t="s">
        <v>62</v>
      </c>
      <c r="M344" s="158">
        <v>-1433.45</v>
      </c>
    </row>
    <row r="345" spans="1:13" hidden="1" outlineLevel="2" x14ac:dyDescent="0.2">
      <c r="A345" s="156">
        <v>202002</v>
      </c>
      <c r="B345" s="150">
        <v>36200014</v>
      </c>
      <c r="C345" s="151" t="s">
        <v>842</v>
      </c>
      <c r="D345" s="152">
        <v>43886</v>
      </c>
      <c r="E345" s="151" t="s">
        <v>741</v>
      </c>
      <c r="F345" s="151" t="s">
        <v>586</v>
      </c>
      <c r="G345" s="151" t="s">
        <v>62</v>
      </c>
      <c r="H345" s="151" t="s">
        <v>62</v>
      </c>
      <c r="I345" s="151" t="s">
        <v>62</v>
      </c>
      <c r="J345" s="151" t="s">
        <v>62</v>
      </c>
      <c r="K345" s="151" t="s">
        <v>736</v>
      </c>
      <c r="L345" s="151" t="s">
        <v>848</v>
      </c>
      <c r="M345" s="158">
        <v>-1463.05</v>
      </c>
    </row>
    <row r="346" spans="1:13" hidden="1" outlineLevel="2" x14ac:dyDescent="0.2">
      <c r="A346" s="156">
        <v>202002</v>
      </c>
      <c r="B346" s="150">
        <v>36200014</v>
      </c>
      <c r="C346" s="151" t="s">
        <v>842</v>
      </c>
      <c r="D346" s="152">
        <v>43886</v>
      </c>
      <c r="E346" s="151" t="s">
        <v>777</v>
      </c>
      <c r="F346" s="151" t="s">
        <v>607</v>
      </c>
      <c r="G346" s="151" t="s">
        <v>62</v>
      </c>
      <c r="H346" s="151" t="s">
        <v>62</v>
      </c>
      <c r="I346" s="151" t="s">
        <v>1003</v>
      </c>
      <c r="J346" s="151" t="s">
        <v>1004</v>
      </c>
      <c r="K346" s="151" t="s">
        <v>736</v>
      </c>
      <c r="L346" s="151" t="s">
        <v>62</v>
      </c>
      <c r="M346" s="158">
        <v>104</v>
      </c>
    </row>
    <row r="347" spans="1:13" hidden="1" outlineLevel="2" x14ac:dyDescent="0.2">
      <c r="A347" s="156">
        <v>202002</v>
      </c>
      <c r="B347" s="150">
        <v>36200014</v>
      </c>
      <c r="C347" s="151" t="s">
        <v>842</v>
      </c>
      <c r="D347" s="152">
        <v>43886</v>
      </c>
      <c r="E347" s="151" t="s">
        <v>777</v>
      </c>
      <c r="F347" s="151" t="s">
        <v>607</v>
      </c>
      <c r="G347" s="151" t="s">
        <v>62</v>
      </c>
      <c r="H347" s="151" t="s">
        <v>62</v>
      </c>
      <c r="I347" s="151" t="s">
        <v>1001</v>
      </c>
      <c r="J347" s="151" t="s">
        <v>1002</v>
      </c>
      <c r="K347" s="151" t="s">
        <v>736</v>
      </c>
      <c r="L347" s="151" t="s">
        <v>62</v>
      </c>
      <c r="M347" s="158">
        <v>2792.5</v>
      </c>
    </row>
    <row r="348" spans="1:13" hidden="1" outlineLevel="2" x14ac:dyDescent="0.2">
      <c r="A348" s="156">
        <v>202002</v>
      </c>
      <c r="B348" s="150">
        <v>36200015</v>
      </c>
      <c r="C348" s="151" t="s">
        <v>842</v>
      </c>
      <c r="D348" s="152">
        <v>43887</v>
      </c>
      <c r="E348" s="151" t="s">
        <v>741</v>
      </c>
      <c r="F348" s="151" t="s">
        <v>586</v>
      </c>
      <c r="G348" s="151" t="s">
        <v>62</v>
      </c>
      <c r="H348" s="151" t="s">
        <v>62</v>
      </c>
      <c r="I348" s="151" t="s">
        <v>62</v>
      </c>
      <c r="J348" s="151" t="s">
        <v>62</v>
      </c>
      <c r="K348" s="151" t="s">
        <v>736</v>
      </c>
      <c r="L348" s="151" t="s">
        <v>848</v>
      </c>
      <c r="M348" s="158">
        <v>-5486</v>
      </c>
    </row>
    <row r="349" spans="1:13" hidden="1" outlineLevel="2" x14ac:dyDescent="0.2">
      <c r="A349" s="156">
        <v>202002</v>
      </c>
      <c r="B349" s="150">
        <v>36200015</v>
      </c>
      <c r="C349" s="151" t="s">
        <v>842</v>
      </c>
      <c r="D349" s="152">
        <v>43887</v>
      </c>
      <c r="E349" s="151" t="s">
        <v>777</v>
      </c>
      <c r="F349" s="151" t="s">
        <v>607</v>
      </c>
      <c r="G349" s="151" t="s">
        <v>62</v>
      </c>
      <c r="H349" s="151" t="s">
        <v>62</v>
      </c>
      <c r="I349" s="151" t="s">
        <v>868</v>
      </c>
      <c r="J349" s="151" t="s">
        <v>869</v>
      </c>
      <c r="K349" s="151" t="s">
        <v>736</v>
      </c>
      <c r="L349" s="151" t="s">
        <v>62</v>
      </c>
      <c r="M349" s="158">
        <v>5486</v>
      </c>
    </row>
    <row r="350" spans="1:13" hidden="1" outlineLevel="2" x14ac:dyDescent="0.2">
      <c r="A350" s="156">
        <v>202002</v>
      </c>
      <c r="B350" s="150">
        <v>36200016</v>
      </c>
      <c r="C350" s="151" t="s">
        <v>842</v>
      </c>
      <c r="D350" s="152">
        <v>43889</v>
      </c>
      <c r="E350" s="151" t="s">
        <v>741</v>
      </c>
      <c r="F350" s="151" t="s">
        <v>586</v>
      </c>
      <c r="G350" s="151" t="s">
        <v>62</v>
      </c>
      <c r="H350" s="151" t="s">
        <v>62</v>
      </c>
      <c r="I350" s="151" t="s">
        <v>62</v>
      </c>
      <c r="J350" s="151" t="s">
        <v>62</v>
      </c>
      <c r="K350" s="151" t="s">
        <v>736</v>
      </c>
      <c r="L350" s="151" t="s">
        <v>848</v>
      </c>
      <c r="M350" s="158">
        <v>-1216</v>
      </c>
    </row>
    <row r="351" spans="1:13" hidden="1" outlineLevel="2" x14ac:dyDescent="0.2">
      <c r="A351" s="156">
        <v>202002</v>
      </c>
      <c r="B351" s="150">
        <v>36200016</v>
      </c>
      <c r="C351" s="151" t="s">
        <v>842</v>
      </c>
      <c r="D351" s="152">
        <v>43889</v>
      </c>
      <c r="E351" s="151" t="s">
        <v>777</v>
      </c>
      <c r="F351" s="151" t="s">
        <v>607</v>
      </c>
      <c r="G351" s="151" t="s">
        <v>62</v>
      </c>
      <c r="H351" s="151" t="s">
        <v>62</v>
      </c>
      <c r="I351" s="151" t="s">
        <v>857</v>
      </c>
      <c r="J351" s="151" t="s">
        <v>755</v>
      </c>
      <c r="K351" s="151" t="s">
        <v>736</v>
      </c>
      <c r="L351" s="151" t="s">
        <v>62</v>
      </c>
      <c r="M351" s="158">
        <v>1216</v>
      </c>
    </row>
    <row r="352" spans="1:13" hidden="1" outlineLevel="2" x14ac:dyDescent="0.2">
      <c r="A352" s="156">
        <v>202002</v>
      </c>
      <c r="B352" s="150">
        <v>40200002</v>
      </c>
      <c r="C352" s="151" t="s">
        <v>874</v>
      </c>
      <c r="D352" s="152">
        <v>43889</v>
      </c>
      <c r="E352" s="151" t="s">
        <v>301</v>
      </c>
      <c r="F352" s="151" t="s">
        <v>302</v>
      </c>
      <c r="G352" s="151" t="s">
        <v>817</v>
      </c>
      <c r="H352" s="151" t="s">
        <v>546</v>
      </c>
      <c r="I352" s="151" t="s">
        <v>62</v>
      </c>
      <c r="J352" s="151" t="s">
        <v>62</v>
      </c>
      <c r="K352" s="151" t="s">
        <v>736</v>
      </c>
      <c r="L352" s="151" t="s">
        <v>1005</v>
      </c>
      <c r="M352" s="158">
        <v>16815.47</v>
      </c>
    </row>
    <row r="353" spans="1:13" hidden="1" outlineLevel="2" x14ac:dyDescent="0.2">
      <c r="A353" s="156">
        <v>202002</v>
      </c>
      <c r="B353" s="150">
        <v>40200002</v>
      </c>
      <c r="C353" s="151" t="s">
        <v>874</v>
      </c>
      <c r="D353" s="152">
        <v>43889</v>
      </c>
      <c r="E353" s="151" t="s">
        <v>301</v>
      </c>
      <c r="F353" s="151" t="s">
        <v>302</v>
      </c>
      <c r="G353" s="151" t="s">
        <v>817</v>
      </c>
      <c r="H353" s="151" t="s">
        <v>449</v>
      </c>
      <c r="I353" s="151" t="s">
        <v>62</v>
      </c>
      <c r="J353" s="151" t="s">
        <v>62</v>
      </c>
      <c r="K353" s="151" t="s">
        <v>736</v>
      </c>
      <c r="L353" s="151" t="s">
        <v>1005</v>
      </c>
      <c r="M353" s="158">
        <v>22420.68</v>
      </c>
    </row>
    <row r="354" spans="1:13" hidden="1" outlineLevel="2" x14ac:dyDescent="0.2">
      <c r="A354" s="156">
        <v>202002</v>
      </c>
      <c r="B354" s="150">
        <v>40200002</v>
      </c>
      <c r="C354" s="151" t="s">
        <v>874</v>
      </c>
      <c r="D354" s="152">
        <v>43889</v>
      </c>
      <c r="E354" s="151" t="s">
        <v>301</v>
      </c>
      <c r="F354" s="151" t="s">
        <v>302</v>
      </c>
      <c r="G354" s="151" t="s">
        <v>817</v>
      </c>
      <c r="H354" s="151" t="s">
        <v>536</v>
      </c>
      <c r="I354" s="151" t="s">
        <v>62</v>
      </c>
      <c r="J354" s="151" t="s">
        <v>62</v>
      </c>
      <c r="K354" s="151" t="s">
        <v>736</v>
      </c>
      <c r="L354" s="151" t="s">
        <v>1005</v>
      </c>
      <c r="M354" s="158">
        <v>163891.06</v>
      </c>
    </row>
    <row r="355" spans="1:13" hidden="1" outlineLevel="2" x14ac:dyDescent="0.2">
      <c r="A355" s="156">
        <v>202002</v>
      </c>
      <c r="B355" s="150">
        <v>40200002</v>
      </c>
      <c r="C355" s="151" t="s">
        <v>874</v>
      </c>
      <c r="D355" s="152">
        <v>43889</v>
      </c>
      <c r="E355" s="151" t="s">
        <v>301</v>
      </c>
      <c r="F355" s="151" t="s">
        <v>302</v>
      </c>
      <c r="G355" s="151" t="s">
        <v>817</v>
      </c>
      <c r="H355" s="151" t="s">
        <v>538</v>
      </c>
      <c r="I355" s="151" t="s">
        <v>62</v>
      </c>
      <c r="J355" s="151" t="s">
        <v>62</v>
      </c>
      <c r="K355" s="151" t="s">
        <v>736</v>
      </c>
      <c r="L355" s="151" t="s">
        <v>1005</v>
      </c>
      <c r="M355" s="158">
        <v>56218.28</v>
      </c>
    </row>
    <row r="356" spans="1:13" hidden="1" outlineLevel="2" x14ac:dyDescent="0.2">
      <c r="A356" s="156">
        <v>202002</v>
      </c>
      <c r="B356" s="150">
        <v>40200002</v>
      </c>
      <c r="C356" s="151" t="s">
        <v>874</v>
      </c>
      <c r="D356" s="152">
        <v>43889</v>
      </c>
      <c r="E356" s="151" t="s">
        <v>301</v>
      </c>
      <c r="F356" s="151" t="s">
        <v>302</v>
      </c>
      <c r="G356" s="151" t="s">
        <v>817</v>
      </c>
      <c r="H356" s="151" t="s">
        <v>540</v>
      </c>
      <c r="I356" s="151" t="s">
        <v>62</v>
      </c>
      <c r="J356" s="151" t="s">
        <v>62</v>
      </c>
      <c r="K356" s="151" t="s">
        <v>736</v>
      </c>
      <c r="L356" s="151" t="s">
        <v>1005</v>
      </c>
      <c r="M356" s="158">
        <v>109265.54</v>
      </c>
    </row>
    <row r="357" spans="1:13" hidden="1" outlineLevel="2" x14ac:dyDescent="0.2">
      <c r="A357" s="156">
        <v>202002</v>
      </c>
      <c r="B357" s="150">
        <v>40200002</v>
      </c>
      <c r="C357" s="151" t="s">
        <v>874</v>
      </c>
      <c r="D357" s="152">
        <v>43889</v>
      </c>
      <c r="E357" s="151" t="s">
        <v>914</v>
      </c>
      <c r="F357" s="151" t="s">
        <v>562</v>
      </c>
      <c r="G357" s="151" t="s">
        <v>62</v>
      </c>
      <c r="H357" s="151" t="s">
        <v>62</v>
      </c>
      <c r="I357" s="151" t="s">
        <v>62</v>
      </c>
      <c r="J357" s="151" t="s">
        <v>62</v>
      </c>
      <c r="K357" s="151" t="s">
        <v>736</v>
      </c>
      <c r="L357" s="151" t="s">
        <v>1005</v>
      </c>
      <c r="M357" s="158">
        <v>-687015.92</v>
      </c>
    </row>
    <row r="358" spans="1:13" hidden="1" outlineLevel="2" x14ac:dyDescent="0.2">
      <c r="A358" s="156">
        <v>202002</v>
      </c>
      <c r="B358" s="150">
        <v>40200002</v>
      </c>
      <c r="C358" s="151" t="s">
        <v>874</v>
      </c>
      <c r="D358" s="152">
        <v>43889</v>
      </c>
      <c r="E358" s="151" t="s">
        <v>303</v>
      </c>
      <c r="F358" s="151" t="s">
        <v>304</v>
      </c>
      <c r="G358" s="151" t="s">
        <v>807</v>
      </c>
      <c r="H358" s="151" t="s">
        <v>418</v>
      </c>
      <c r="I358" s="151" t="s">
        <v>62</v>
      </c>
      <c r="J358" s="151" t="s">
        <v>62</v>
      </c>
      <c r="K358" s="151" t="s">
        <v>736</v>
      </c>
      <c r="L358" s="151" t="s">
        <v>1006</v>
      </c>
      <c r="M358" s="158">
        <v>385.8</v>
      </c>
    </row>
    <row r="359" spans="1:13" hidden="1" outlineLevel="2" x14ac:dyDescent="0.2">
      <c r="A359" s="156">
        <v>202002</v>
      </c>
      <c r="B359" s="150">
        <v>40200002</v>
      </c>
      <c r="C359" s="151" t="s">
        <v>874</v>
      </c>
      <c r="D359" s="152">
        <v>43889</v>
      </c>
      <c r="E359" s="151" t="s">
        <v>336</v>
      </c>
      <c r="F359" s="151" t="s">
        <v>337</v>
      </c>
      <c r="G359" s="151" t="s">
        <v>817</v>
      </c>
      <c r="H359" s="151" t="s">
        <v>204</v>
      </c>
      <c r="I359" s="151" t="s">
        <v>62</v>
      </c>
      <c r="J359" s="151" t="s">
        <v>62</v>
      </c>
      <c r="K359" s="151" t="s">
        <v>736</v>
      </c>
      <c r="L359" s="151" t="s">
        <v>1007</v>
      </c>
      <c r="M359" s="158">
        <v>306</v>
      </c>
    </row>
    <row r="360" spans="1:13" hidden="1" outlineLevel="2" x14ac:dyDescent="0.2">
      <c r="A360" s="156">
        <v>202002</v>
      </c>
      <c r="B360" s="150">
        <v>40200002</v>
      </c>
      <c r="C360" s="151" t="s">
        <v>874</v>
      </c>
      <c r="D360" s="152">
        <v>43889</v>
      </c>
      <c r="E360" s="151" t="s">
        <v>336</v>
      </c>
      <c r="F360" s="151" t="s">
        <v>337</v>
      </c>
      <c r="G360" s="151" t="s">
        <v>817</v>
      </c>
      <c r="H360" s="151" t="s">
        <v>536</v>
      </c>
      <c r="I360" s="151" t="s">
        <v>62</v>
      </c>
      <c r="J360" s="151" t="s">
        <v>62</v>
      </c>
      <c r="K360" s="151" t="s">
        <v>736</v>
      </c>
      <c r="L360" s="151" t="s">
        <v>1008</v>
      </c>
      <c r="M360" s="158">
        <v>1540</v>
      </c>
    </row>
    <row r="361" spans="1:13" hidden="1" outlineLevel="2" x14ac:dyDescent="0.2">
      <c r="A361" s="156">
        <v>202002</v>
      </c>
      <c r="B361" s="150">
        <v>40200002</v>
      </c>
      <c r="C361" s="151" t="s">
        <v>874</v>
      </c>
      <c r="D361" s="152">
        <v>43889</v>
      </c>
      <c r="E361" s="151" t="s">
        <v>336</v>
      </c>
      <c r="F361" s="151" t="s">
        <v>337</v>
      </c>
      <c r="G361" s="151" t="s">
        <v>817</v>
      </c>
      <c r="H361" s="151" t="s">
        <v>204</v>
      </c>
      <c r="I361" s="151" t="s">
        <v>62</v>
      </c>
      <c r="J361" s="151" t="s">
        <v>62</v>
      </c>
      <c r="K361" s="151" t="s">
        <v>736</v>
      </c>
      <c r="L361" s="151" t="s">
        <v>1009</v>
      </c>
      <c r="M361" s="158">
        <v>2548</v>
      </c>
    </row>
    <row r="362" spans="1:13" hidden="1" outlineLevel="2" x14ac:dyDescent="0.2">
      <c r="A362" s="156">
        <v>202002</v>
      </c>
      <c r="B362" s="150">
        <v>40200002</v>
      </c>
      <c r="C362" s="151" t="s">
        <v>874</v>
      </c>
      <c r="D362" s="152">
        <v>43889</v>
      </c>
      <c r="E362" s="151" t="s">
        <v>336</v>
      </c>
      <c r="F362" s="151" t="s">
        <v>337</v>
      </c>
      <c r="G362" s="151" t="s">
        <v>817</v>
      </c>
      <c r="H362" s="151" t="s">
        <v>204</v>
      </c>
      <c r="I362" s="151" t="s">
        <v>62</v>
      </c>
      <c r="J362" s="151" t="s">
        <v>62</v>
      </c>
      <c r="K362" s="151" t="s">
        <v>736</v>
      </c>
      <c r="L362" s="151" t="s">
        <v>1010</v>
      </c>
      <c r="M362" s="158">
        <v>490</v>
      </c>
    </row>
    <row r="363" spans="1:13" hidden="1" outlineLevel="2" x14ac:dyDescent="0.2">
      <c r="A363" s="156">
        <v>202002</v>
      </c>
      <c r="B363" s="150">
        <v>40200002</v>
      </c>
      <c r="C363" s="151" t="s">
        <v>874</v>
      </c>
      <c r="D363" s="152">
        <v>43889</v>
      </c>
      <c r="E363" s="151" t="s">
        <v>336</v>
      </c>
      <c r="F363" s="151" t="s">
        <v>337</v>
      </c>
      <c r="G363" s="151" t="s">
        <v>817</v>
      </c>
      <c r="H363" s="151" t="s">
        <v>204</v>
      </c>
      <c r="I363" s="151" t="s">
        <v>62</v>
      </c>
      <c r="J363" s="151" t="s">
        <v>62</v>
      </c>
      <c r="K363" s="151" t="s">
        <v>736</v>
      </c>
      <c r="L363" s="151" t="s">
        <v>1011</v>
      </c>
      <c r="M363" s="158">
        <v>392</v>
      </c>
    </row>
    <row r="364" spans="1:13" hidden="1" outlineLevel="2" x14ac:dyDescent="0.2">
      <c r="A364" s="156">
        <v>202002</v>
      </c>
      <c r="B364" s="150">
        <v>40200002</v>
      </c>
      <c r="C364" s="151" t="s">
        <v>874</v>
      </c>
      <c r="D364" s="152">
        <v>43889</v>
      </c>
      <c r="E364" s="151" t="s">
        <v>336</v>
      </c>
      <c r="F364" s="151" t="s">
        <v>337</v>
      </c>
      <c r="G364" s="151" t="s">
        <v>817</v>
      </c>
      <c r="H364" s="151" t="s">
        <v>204</v>
      </c>
      <c r="I364" s="151" t="s">
        <v>62</v>
      </c>
      <c r="J364" s="151" t="s">
        <v>62</v>
      </c>
      <c r="K364" s="151" t="s">
        <v>736</v>
      </c>
      <c r="L364" s="151" t="s">
        <v>1012</v>
      </c>
      <c r="M364" s="158">
        <v>350</v>
      </c>
    </row>
    <row r="365" spans="1:13" hidden="1" outlineLevel="2" x14ac:dyDescent="0.2">
      <c r="A365" s="156">
        <v>202002</v>
      </c>
      <c r="B365" s="150">
        <v>40200002</v>
      </c>
      <c r="C365" s="151" t="s">
        <v>874</v>
      </c>
      <c r="D365" s="152">
        <v>43889</v>
      </c>
      <c r="E365" s="151" t="s">
        <v>336</v>
      </c>
      <c r="F365" s="151" t="s">
        <v>337</v>
      </c>
      <c r="G365" s="151" t="s">
        <v>817</v>
      </c>
      <c r="H365" s="151" t="s">
        <v>204</v>
      </c>
      <c r="I365" s="151" t="s">
        <v>62</v>
      </c>
      <c r="J365" s="151" t="s">
        <v>62</v>
      </c>
      <c r="K365" s="151" t="s">
        <v>736</v>
      </c>
      <c r="L365" s="151" t="s">
        <v>1013</v>
      </c>
      <c r="M365" s="158">
        <v>350</v>
      </c>
    </row>
    <row r="366" spans="1:13" hidden="1" outlineLevel="2" x14ac:dyDescent="0.2">
      <c r="A366" s="156">
        <v>202002</v>
      </c>
      <c r="B366" s="150">
        <v>40200002</v>
      </c>
      <c r="C366" s="151" t="s">
        <v>874</v>
      </c>
      <c r="D366" s="152">
        <v>43889</v>
      </c>
      <c r="E366" s="151" t="s">
        <v>301</v>
      </c>
      <c r="F366" s="151" t="s">
        <v>302</v>
      </c>
      <c r="G366" s="151" t="s">
        <v>817</v>
      </c>
      <c r="H366" s="151" t="s">
        <v>526</v>
      </c>
      <c r="I366" s="151" t="s">
        <v>62</v>
      </c>
      <c r="J366" s="151" t="s">
        <v>62</v>
      </c>
      <c r="K366" s="151" t="s">
        <v>736</v>
      </c>
      <c r="L366" s="151" t="s">
        <v>1005</v>
      </c>
      <c r="M366" s="158">
        <v>24092.18</v>
      </c>
    </row>
    <row r="367" spans="1:13" hidden="1" outlineLevel="2" x14ac:dyDescent="0.2">
      <c r="A367" s="156">
        <v>202002</v>
      </c>
      <c r="B367" s="150">
        <v>40200002</v>
      </c>
      <c r="C367" s="151" t="s">
        <v>874</v>
      </c>
      <c r="D367" s="152">
        <v>43889</v>
      </c>
      <c r="E367" s="151" t="s">
        <v>336</v>
      </c>
      <c r="F367" s="151" t="s">
        <v>337</v>
      </c>
      <c r="G367" s="151" t="s">
        <v>817</v>
      </c>
      <c r="H367" s="151" t="s">
        <v>204</v>
      </c>
      <c r="I367" s="151" t="s">
        <v>62</v>
      </c>
      <c r="J367" s="151" t="s">
        <v>62</v>
      </c>
      <c r="K367" s="151" t="s">
        <v>736</v>
      </c>
      <c r="L367" s="151" t="s">
        <v>1014</v>
      </c>
      <c r="M367" s="158">
        <v>665</v>
      </c>
    </row>
    <row r="368" spans="1:13" hidden="1" outlineLevel="2" x14ac:dyDescent="0.2">
      <c r="A368" s="156">
        <v>202002</v>
      </c>
      <c r="B368" s="150">
        <v>40200002</v>
      </c>
      <c r="C368" s="151" t="s">
        <v>874</v>
      </c>
      <c r="D368" s="152">
        <v>43889</v>
      </c>
      <c r="E368" s="151" t="s">
        <v>336</v>
      </c>
      <c r="F368" s="151" t="s">
        <v>337</v>
      </c>
      <c r="G368" s="151" t="s">
        <v>817</v>
      </c>
      <c r="H368" s="151" t="s">
        <v>204</v>
      </c>
      <c r="I368" s="151" t="s">
        <v>62</v>
      </c>
      <c r="J368" s="151" t="s">
        <v>62</v>
      </c>
      <c r="K368" s="151" t="s">
        <v>736</v>
      </c>
      <c r="L368" s="151" t="s">
        <v>1015</v>
      </c>
      <c r="M368" s="158">
        <v>315</v>
      </c>
    </row>
    <row r="369" spans="1:13" hidden="1" outlineLevel="2" x14ac:dyDescent="0.2">
      <c r="A369" s="156">
        <v>202002</v>
      </c>
      <c r="B369" s="150">
        <v>40200002</v>
      </c>
      <c r="C369" s="151" t="s">
        <v>874</v>
      </c>
      <c r="D369" s="152">
        <v>43889</v>
      </c>
      <c r="E369" s="151" t="s">
        <v>336</v>
      </c>
      <c r="F369" s="151" t="s">
        <v>337</v>
      </c>
      <c r="G369" s="151" t="s">
        <v>817</v>
      </c>
      <c r="H369" s="151" t="s">
        <v>436</v>
      </c>
      <c r="I369" s="151" t="s">
        <v>62</v>
      </c>
      <c r="J369" s="151" t="s">
        <v>62</v>
      </c>
      <c r="K369" s="151" t="s">
        <v>736</v>
      </c>
      <c r="L369" s="151" t="s">
        <v>1016</v>
      </c>
      <c r="M369" s="158">
        <v>766</v>
      </c>
    </row>
    <row r="370" spans="1:13" hidden="1" outlineLevel="2" x14ac:dyDescent="0.2">
      <c r="A370" s="156">
        <v>202002</v>
      </c>
      <c r="B370" s="150">
        <v>40200002</v>
      </c>
      <c r="C370" s="151" t="s">
        <v>874</v>
      </c>
      <c r="D370" s="152">
        <v>43889</v>
      </c>
      <c r="E370" s="151" t="s">
        <v>336</v>
      </c>
      <c r="F370" s="151" t="s">
        <v>337</v>
      </c>
      <c r="G370" s="151" t="s">
        <v>976</v>
      </c>
      <c r="H370" s="151" t="s">
        <v>344</v>
      </c>
      <c r="I370" s="151" t="s">
        <v>62</v>
      </c>
      <c r="J370" s="151" t="s">
        <v>62</v>
      </c>
      <c r="K370" s="151" t="s">
        <v>736</v>
      </c>
      <c r="L370" s="151" t="s">
        <v>1017</v>
      </c>
      <c r="M370" s="158">
        <v>140</v>
      </c>
    </row>
    <row r="371" spans="1:13" hidden="1" outlineLevel="2" x14ac:dyDescent="0.2">
      <c r="A371" s="156">
        <v>202002</v>
      </c>
      <c r="B371" s="150">
        <v>40200002</v>
      </c>
      <c r="C371" s="151" t="s">
        <v>874</v>
      </c>
      <c r="D371" s="152">
        <v>43889</v>
      </c>
      <c r="E371" s="151" t="s">
        <v>336</v>
      </c>
      <c r="F371" s="151" t="s">
        <v>337</v>
      </c>
      <c r="G371" s="151" t="s">
        <v>807</v>
      </c>
      <c r="H371" s="151" t="s">
        <v>414</v>
      </c>
      <c r="I371" s="151" t="s">
        <v>62</v>
      </c>
      <c r="J371" s="151" t="s">
        <v>62</v>
      </c>
      <c r="K371" s="151" t="s">
        <v>736</v>
      </c>
      <c r="L371" s="151" t="s">
        <v>1018</v>
      </c>
      <c r="M371" s="158">
        <v>399</v>
      </c>
    </row>
    <row r="372" spans="1:13" hidden="1" outlineLevel="2" x14ac:dyDescent="0.2">
      <c r="A372" s="156">
        <v>202002</v>
      </c>
      <c r="B372" s="150">
        <v>40200002</v>
      </c>
      <c r="C372" s="151" t="s">
        <v>874</v>
      </c>
      <c r="D372" s="152">
        <v>43889</v>
      </c>
      <c r="E372" s="151" t="s">
        <v>336</v>
      </c>
      <c r="F372" s="151" t="s">
        <v>337</v>
      </c>
      <c r="G372" s="151" t="s">
        <v>807</v>
      </c>
      <c r="H372" s="151" t="s">
        <v>414</v>
      </c>
      <c r="I372" s="151" t="s">
        <v>62</v>
      </c>
      <c r="J372" s="151" t="s">
        <v>62</v>
      </c>
      <c r="K372" s="151" t="s">
        <v>736</v>
      </c>
      <c r="L372" s="151" t="s">
        <v>1019</v>
      </c>
      <c r="M372" s="158">
        <v>84</v>
      </c>
    </row>
    <row r="373" spans="1:13" hidden="1" outlineLevel="2" x14ac:dyDescent="0.2">
      <c r="A373" s="156">
        <v>202002</v>
      </c>
      <c r="B373" s="150">
        <v>40200002</v>
      </c>
      <c r="C373" s="151" t="s">
        <v>874</v>
      </c>
      <c r="D373" s="152">
        <v>43889</v>
      </c>
      <c r="E373" s="151" t="s">
        <v>336</v>
      </c>
      <c r="F373" s="151" t="s">
        <v>337</v>
      </c>
      <c r="G373" s="151" t="s">
        <v>807</v>
      </c>
      <c r="H373" s="151" t="s">
        <v>414</v>
      </c>
      <c r="I373" s="151" t="s">
        <v>62</v>
      </c>
      <c r="J373" s="151" t="s">
        <v>62</v>
      </c>
      <c r="K373" s="151" t="s">
        <v>736</v>
      </c>
      <c r="L373" s="151" t="s">
        <v>1020</v>
      </c>
      <c r="M373" s="158">
        <v>37</v>
      </c>
    </row>
    <row r="374" spans="1:13" hidden="1" outlineLevel="2" x14ac:dyDescent="0.2">
      <c r="A374" s="156">
        <v>202002</v>
      </c>
      <c r="B374" s="150">
        <v>40200002</v>
      </c>
      <c r="C374" s="151" t="s">
        <v>874</v>
      </c>
      <c r="D374" s="152">
        <v>43889</v>
      </c>
      <c r="E374" s="151" t="s">
        <v>336</v>
      </c>
      <c r="F374" s="151" t="s">
        <v>337</v>
      </c>
      <c r="G374" s="151" t="s">
        <v>807</v>
      </c>
      <c r="H374" s="151" t="s">
        <v>418</v>
      </c>
      <c r="I374" s="151" t="s">
        <v>62</v>
      </c>
      <c r="J374" s="151" t="s">
        <v>62</v>
      </c>
      <c r="K374" s="151" t="s">
        <v>736</v>
      </c>
      <c r="L374" s="151" t="s">
        <v>1021</v>
      </c>
      <c r="M374" s="158">
        <v>77</v>
      </c>
    </row>
    <row r="375" spans="1:13" hidden="1" outlineLevel="2" x14ac:dyDescent="0.2">
      <c r="A375" s="156">
        <v>202002</v>
      </c>
      <c r="B375" s="150">
        <v>40200002</v>
      </c>
      <c r="C375" s="151" t="s">
        <v>874</v>
      </c>
      <c r="D375" s="152">
        <v>43889</v>
      </c>
      <c r="E375" s="151" t="s">
        <v>336</v>
      </c>
      <c r="F375" s="151" t="s">
        <v>337</v>
      </c>
      <c r="G375" s="151" t="s">
        <v>807</v>
      </c>
      <c r="H375" s="151" t="s">
        <v>392</v>
      </c>
      <c r="I375" s="151" t="s">
        <v>62</v>
      </c>
      <c r="J375" s="151" t="s">
        <v>62</v>
      </c>
      <c r="K375" s="151" t="s">
        <v>736</v>
      </c>
      <c r="L375" s="151" t="s">
        <v>1022</v>
      </c>
      <c r="M375" s="158">
        <v>1372</v>
      </c>
    </row>
    <row r="376" spans="1:13" hidden="1" outlineLevel="2" x14ac:dyDescent="0.2">
      <c r="A376" s="156">
        <v>202002</v>
      </c>
      <c r="B376" s="150">
        <v>40200002</v>
      </c>
      <c r="C376" s="151" t="s">
        <v>874</v>
      </c>
      <c r="D376" s="152">
        <v>43889</v>
      </c>
      <c r="E376" s="151" t="s">
        <v>336</v>
      </c>
      <c r="F376" s="151" t="s">
        <v>337</v>
      </c>
      <c r="G376" s="151" t="s">
        <v>807</v>
      </c>
      <c r="H376" s="151" t="s">
        <v>392</v>
      </c>
      <c r="I376" s="151" t="s">
        <v>62</v>
      </c>
      <c r="J376" s="151" t="s">
        <v>62</v>
      </c>
      <c r="K376" s="151" t="s">
        <v>736</v>
      </c>
      <c r="L376" s="151" t="s">
        <v>1023</v>
      </c>
      <c r="M376" s="158">
        <v>150</v>
      </c>
    </row>
    <row r="377" spans="1:13" hidden="1" outlineLevel="2" x14ac:dyDescent="0.2">
      <c r="A377" s="156">
        <v>202002</v>
      </c>
      <c r="B377" s="150">
        <v>40200002</v>
      </c>
      <c r="C377" s="151" t="s">
        <v>874</v>
      </c>
      <c r="D377" s="152">
        <v>43889</v>
      </c>
      <c r="E377" s="151" t="s">
        <v>336</v>
      </c>
      <c r="F377" s="151" t="s">
        <v>337</v>
      </c>
      <c r="G377" s="151" t="s">
        <v>807</v>
      </c>
      <c r="H377" s="151" t="s">
        <v>392</v>
      </c>
      <c r="I377" s="151" t="s">
        <v>62</v>
      </c>
      <c r="J377" s="151" t="s">
        <v>62</v>
      </c>
      <c r="K377" s="151" t="s">
        <v>736</v>
      </c>
      <c r="L377" s="151" t="s">
        <v>1024</v>
      </c>
      <c r="M377" s="158">
        <v>142</v>
      </c>
    </row>
    <row r="378" spans="1:13" hidden="1" outlineLevel="2" x14ac:dyDescent="0.2">
      <c r="A378" s="156">
        <v>202002</v>
      </c>
      <c r="B378" s="150">
        <v>40200002</v>
      </c>
      <c r="C378" s="151" t="s">
        <v>874</v>
      </c>
      <c r="D378" s="152">
        <v>43889</v>
      </c>
      <c r="E378" s="151" t="s">
        <v>336</v>
      </c>
      <c r="F378" s="151" t="s">
        <v>337</v>
      </c>
      <c r="G378" s="151" t="s">
        <v>876</v>
      </c>
      <c r="H378" s="151" t="s">
        <v>360</v>
      </c>
      <c r="I378" s="151" t="s">
        <v>62</v>
      </c>
      <c r="J378" s="151" t="s">
        <v>62</v>
      </c>
      <c r="K378" s="151" t="s">
        <v>736</v>
      </c>
      <c r="L378" s="151" t="s">
        <v>1025</v>
      </c>
      <c r="M378" s="158">
        <v>584.5</v>
      </c>
    </row>
    <row r="379" spans="1:13" hidden="1" outlineLevel="2" x14ac:dyDescent="0.2">
      <c r="A379" s="156">
        <v>202002</v>
      </c>
      <c r="B379" s="150">
        <v>40200002</v>
      </c>
      <c r="C379" s="151" t="s">
        <v>874</v>
      </c>
      <c r="D379" s="152">
        <v>43889</v>
      </c>
      <c r="E379" s="151" t="s">
        <v>336</v>
      </c>
      <c r="F379" s="151" t="s">
        <v>337</v>
      </c>
      <c r="G379" s="151" t="s">
        <v>817</v>
      </c>
      <c r="H379" s="151" t="s">
        <v>436</v>
      </c>
      <c r="I379" s="151" t="s">
        <v>62</v>
      </c>
      <c r="J379" s="151" t="s">
        <v>62</v>
      </c>
      <c r="K379" s="151" t="s">
        <v>736</v>
      </c>
      <c r="L379" s="151" t="s">
        <v>1026</v>
      </c>
      <c r="M379" s="158">
        <v>1113</v>
      </c>
    </row>
    <row r="380" spans="1:13" hidden="1" outlineLevel="2" x14ac:dyDescent="0.2">
      <c r="A380" s="156">
        <v>202002</v>
      </c>
      <c r="B380" s="150">
        <v>40200002</v>
      </c>
      <c r="C380" s="151" t="s">
        <v>874</v>
      </c>
      <c r="D380" s="152">
        <v>43889</v>
      </c>
      <c r="E380" s="151" t="s">
        <v>336</v>
      </c>
      <c r="F380" s="151" t="s">
        <v>337</v>
      </c>
      <c r="G380" s="151" t="s">
        <v>817</v>
      </c>
      <c r="H380" s="151" t="s">
        <v>436</v>
      </c>
      <c r="I380" s="151" t="s">
        <v>62</v>
      </c>
      <c r="J380" s="151" t="s">
        <v>62</v>
      </c>
      <c r="K380" s="151" t="s">
        <v>736</v>
      </c>
      <c r="L380" s="151" t="s">
        <v>1027</v>
      </c>
      <c r="M380" s="158">
        <v>742</v>
      </c>
    </row>
    <row r="381" spans="1:13" hidden="1" outlineLevel="2" x14ac:dyDescent="0.2">
      <c r="A381" s="156">
        <v>202002</v>
      </c>
      <c r="B381" s="150">
        <v>40200002</v>
      </c>
      <c r="C381" s="151" t="s">
        <v>874</v>
      </c>
      <c r="D381" s="152">
        <v>43889</v>
      </c>
      <c r="E381" s="151" t="s">
        <v>336</v>
      </c>
      <c r="F381" s="151" t="s">
        <v>337</v>
      </c>
      <c r="G381" s="151" t="s">
        <v>817</v>
      </c>
      <c r="H381" s="151" t="s">
        <v>436</v>
      </c>
      <c r="I381" s="151" t="s">
        <v>62</v>
      </c>
      <c r="J381" s="151" t="s">
        <v>62</v>
      </c>
      <c r="K381" s="151" t="s">
        <v>736</v>
      </c>
      <c r="L381" s="151" t="s">
        <v>1028</v>
      </c>
      <c r="M381" s="158">
        <v>1137.5</v>
      </c>
    </row>
    <row r="382" spans="1:13" hidden="1" outlineLevel="2" x14ac:dyDescent="0.2">
      <c r="A382" s="156">
        <v>202002</v>
      </c>
      <c r="B382" s="150">
        <v>40200002</v>
      </c>
      <c r="C382" s="151" t="s">
        <v>874</v>
      </c>
      <c r="D382" s="152">
        <v>43889</v>
      </c>
      <c r="E382" s="151" t="s">
        <v>336</v>
      </c>
      <c r="F382" s="151" t="s">
        <v>337</v>
      </c>
      <c r="G382" s="151" t="s">
        <v>817</v>
      </c>
      <c r="H382" s="151" t="s">
        <v>436</v>
      </c>
      <c r="I382" s="151" t="s">
        <v>62</v>
      </c>
      <c r="J382" s="151" t="s">
        <v>62</v>
      </c>
      <c r="K382" s="151" t="s">
        <v>736</v>
      </c>
      <c r="L382" s="151" t="s">
        <v>1029</v>
      </c>
      <c r="M382" s="158">
        <v>469</v>
      </c>
    </row>
    <row r="383" spans="1:13" hidden="1" outlineLevel="2" x14ac:dyDescent="0.2">
      <c r="A383" s="156">
        <v>202002</v>
      </c>
      <c r="B383" s="150">
        <v>40200002</v>
      </c>
      <c r="C383" s="151" t="s">
        <v>874</v>
      </c>
      <c r="D383" s="152">
        <v>43889</v>
      </c>
      <c r="E383" s="151" t="s">
        <v>336</v>
      </c>
      <c r="F383" s="151" t="s">
        <v>337</v>
      </c>
      <c r="G383" s="151" t="s">
        <v>817</v>
      </c>
      <c r="H383" s="151" t="s">
        <v>436</v>
      </c>
      <c r="I383" s="151" t="s">
        <v>62</v>
      </c>
      <c r="J383" s="151" t="s">
        <v>62</v>
      </c>
      <c r="K383" s="151" t="s">
        <v>736</v>
      </c>
      <c r="L383" s="151" t="s">
        <v>1030</v>
      </c>
      <c r="M383" s="158">
        <v>1218</v>
      </c>
    </row>
    <row r="384" spans="1:13" hidden="1" outlineLevel="2" x14ac:dyDescent="0.2">
      <c r="A384" s="156">
        <v>202002</v>
      </c>
      <c r="B384" s="150">
        <v>40200002</v>
      </c>
      <c r="C384" s="151" t="s">
        <v>874</v>
      </c>
      <c r="D384" s="152">
        <v>43889</v>
      </c>
      <c r="E384" s="151" t="s">
        <v>336</v>
      </c>
      <c r="F384" s="151" t="s">
        <v>337</v>
      </c>
      <c r="G384" s="151" t="s">
        <v>817</v>
      </c>
      <c r="H384" s="151" t="s">
        <v>436</v>
      </c>
      <c r="I384" s="151" t="s">
        <v>62</v>
      </c>
      <c r="J384" s="151" t="s">
        <v>62</v>
      </c>
      <c r="K384" s="151" t="s">
        <v>736</v>
      </c>
      <c r="L384" s="151" t="s">
        <v>1031</v>
      </c>
      <c r="M384" s="158">
        <v>406</v>
      </c>
    </row>
    <row r="385" spans="1:13" hidden="1" outlineLevel="2" x14ac:dyDescent="0.2">
      <c r="A385" s="156">
        <v>202002</v>
      </c>
      <c r="B385" s="150">
        <v>40200002</v>
      </c>
      <c r="C385" s="151" t="s">
        <v>874</v>
      </c>
      <c r="D385" s="152">
        <v>43889</v>
      </c>
      <c r="E385" s="151" t="s">
        <v>336</v>
      </c>
      <c r="F385" s="151" t="s">
        <v>337</v>
      </c>
      <c r="G385" s="151" t="s">
        <v>817</v>
      </c>
      <c r="H385" s="151" t="s">
        <v>436</v>
      </c>
      <c r="I385" s="151" t="s">
        <v>62</v>
      </c>
      <c r="J385" s="151" t="s">
        <v>62</v>
      </c>
      <c r="K385" s="151" t="s">
        <v>736</v>
      </c>
      <c r="L385" s="151" t="s">
        <v>1032</v>
      </c>
      <c r="M385" s="158">
        <v>230</v>
      </c>
    </row>
    <row r="386" spans="1:13" hidden="1" outlineLevel="2" x14ac:dyDescent="0.2">
      <c r="A386" s="156">
        <v>202002</v>
      </c>
      <c r="B386" s="150">
        <v>40200002</v>
      </c>
      <c r="C386" s="151" t="s">
        <v>874</v>
      </c>
      <c r="D386" s="152">
        <v>43889</v>
      </c>
      <c r="E386" s="151" t="s">
        <v>301</v>
      </c>
      <c r="F386" s="151" t="s">
        <v>302</v>
      </c>
      <c r="G386" s="151" t="s">
        <v>876</v>
      </c>
      <c r="H386" s="151" t="s">
        <v>360</v>
      </c>
      <c r="I386" s="151" t="s">
        <v>62</v>
      </c>
      <c r="J386" s="151" t="s">
        <v>62</v>
      </c>
      <c r="K386" s="151" t="s">
        <v>736</v>
      </c>
      <c r="L386" s="151" t="s">
        <v>1005</v>
      </c>
      <c r="M386" s="158">
        <v>27481.63</v>
      </c>
    </row>
    <row r="387" spans="1:13" hidden="1" outlineLevel="2" x14ac:dyDescent="0.2">
      <c r="A387" s="156">
        <v>202002</v>
      </c>
      <c r="B387" s="150">
        <v>40200002</v>
      </c>
      <c r="C387" s="151" t="s">
        <v>874</v>
      </c>
      <c r="D387" s="152">
        <v>43889</v>
      </c>
      <c r="E387" s="151" t="s">
        <v>301</v>
      </c>
      <c r="F387" s="151" t="s">
        <v>302</v>
      </c>
      <c r="G387" s="151" t="s">
        <v>876</v>
      </c>
      <c r="H387" s="151" t="s">
        <v>877</v>
      </c>
      <c r="I387" s="151" t="s">
        <v>62</v>
      </c>
      <c r="J387" s="151" t="s">
        <v>62</v>
      </c>
      <c r="K387" s="151" t="s">
        <v>736</v>
      </c>
      <c r="L387" s="151" t="s">
        <v>1005</v>
      </c>
      <c r="M387" s="158">
        <v>26860.78</v>
      </c>
    </row>
    <row r="388" spans="1:13" hidden="1" outlineLevel="2" x14ac:dyDescent="0.2">
      <c r="A388" s="156">
        <v>202002</v>
      </c>
      <c r="B388" s="150">
        <v>40200002</v>
      </c>
      <c r="C388" s="151" t="s">
        <v>874</v>
      </c>
      <c r="D388" s="152">
        <v>43889</v>
      </c>
      <c r="E388" s="151" t="s">
        <v>301</v>
      </c>
      <c r="F388" s="151" t="s">
        <v>302</v>
      </c>
      <c r="G388" s="151" t="s">
        <v>807</v>
      </c>
      <c r="H388" s="151" t="s">
        <v>418</v>
      </c>
      <c r="I388" s="151" t="s">
        <v>62</v>
      </c>
      <c r="J388" s="151" t="s">
        <v>62</v>
      </c>
      <c r="K388" s="151" t="s">
        <v>736</v>
      </c>
      <c r="L388" s="151" t="s">
        <v>1005</v>
      </c>
      <c r="M388" s="158">
        <v>37843.699999999997</v>
      </c>
    </row>
    <row r="389" spans="1:13" hidden="1" outlineLevel="2" x14ac:dyDescent="0.2">
      <c r="A389" s="156">
        <v>202002</v>
      </c>
      <c r="B389" s="150">
        <v>40200002</v>
      </c>
      <c r="C389" s="151" t="s">
        <v>874</v>
      </c>
      <c r="D389" s="152">
        <v>43889</v>
      </c>
      <c r="E389" s="151" t="s">
        <v>301</v>
      </c>
      <c r="F389" s="151" t="s">
        <v>302</v>
      </c>
      <c r="G389" s="151" t="s">
        <v>807</v>
      </c>
      <c r="H389" s="151" t="s">
        <v>386</v>
      </c>
      <c r="I389" s="151" t="s">
        <v>62</v>
      </c>
      <c r="J389" s="151" t="s">
        <v>62</v>
      </c>
      <c r="K389" s="151" t="s">
        <v>736</v>
      </c>
      <c r="L389" s="151" t="s">
        <v>1005</v>
      </c>
      <c r="M389" s="158">
        <v>26953.78</v>
      </c>
    </row>
    <row r="390" spans="1:13" hidden="1" outlineLevel="2" x14ac:dyDescent="0.2">
      <c r="A390" s="156">
        <v>202002</v>
      </c>
      <c r="B390" s="150">
        <v>40200002</v>
      </c>
      <c r="C390" s="151" t="s">
        <v>874</v>
      </c>
      <c r="D390" s="152">
        <v>43889</v>
      </c>
      <c r="E390" s="151" t="s">
        <v>301</v>
      </c>
      <c r="F390" s="151" t="s">
        <v>302</v>
      </c>
      <c r="G390" s="151" t="s">
        <v>807</v>
      </c>
      <c r="H390" s="151" t="s">
        <v>426</v>
      </c>
      <c r="I390" s="151" t="s">
        <v>62</v>
      </c>
      <c r="J390" s="151" t="s">
        <v>62</v>
      </c>
      <c r="K390" s="151" t="s">
        <v>736</v>
      </c>
      <c r="L390" s="151" t="s">
        <v>1005</v>
      </c>
      <c r="M390" s="158">
        <v>7553.03</v>
      </c>
    </row>
    <row r="391" spans="1:13" hidden="1" outlineLevel="2" x14ac:dyDescent="0.2">
      <c r="A391" s="156">
        <v>202002</v>
      </c>
      <c r="B391" s="150">
        <v>40200002</v>
      </c>
      <c r="C391" s="151" t="s">
        <v>874</v>
      </c>
      <c r="D391" s="152">
        <v>43889</v>
      </c>
      <c r="E391" s="151" t="s">
        <v>301</v>
      </c>
      <c r="F391" s="151" t="s">
        <v>302</v>
      </c>
      <c r="G391" s="151" t="s">
        <v>919</v>
      </c>
      <c r="H391" s="151" t="s">
        <v>451</v>
      </c>
      <c r="I391" s="151" t="s">
        <v>62</v>
      </c>
      <c r="J391" s="151" t="s">
        <v>62</v>
      </c>
      <c r="K391" s="151" t="s">
        <v>736</v>
      </c>
      <c r="L391" s="151" t="s">
        <v>1005</v>
      </c>
      <c r="M391" s="158">
        <v>21447.09</v>
      </c>
    </row>
    <row r="392" spans="1:13" hidden="1" outlineLevel="2" x14ac:dyDescent="0.2">
      <c r="A392" s="156">
        <v>202002</v>
      </c>
      <c r="B392" s="150">
        <v>40200002</v>
      </c>
      <c r="C392" s="151" t="s">
        <v>874</v>
      </c>
      <c r="D392" s="152">
        <v>43889</v>
      </c>
      <c r="E392" s="151" t="s">
        <v>301</v>
      </c>
      <c r="F392" s="151" t="s">
        <v>302</v>
      </c>
      <c r="G392" s="151" t="s">
        <v>817</v>
      </c>
      <c r="H392" s="151" t="s">
        <v>443</v>
      </c>
      <c r="I392" s="151" t="s">
        <v>62</v>
      </c>
      <c r="J392" s="151" t="s">
        <v>62</v>
      </c>
      <c r="K392" s="151" t="s">
        <v>736</v>
      </c>
      <c r="L392" s="151" t="s">
        <v>1005</v>
      </c>
      <c r="M392" s="158">
        <v>120635.53</v>
      </c>
    </row>
    <row r="393" spans="1:13" hidden="1" outlineLevel="2" x14ac:dyDescent="0.2">
      <c r="A393" s="156">
        <v>202002</v>
      </c>
      <c r="B393" s="150">
        <v>40200002</v>
      </c>
      <c r="C393" s="151" t="s">
        <v>874</v>
      </c>
      <c r="D393" s="152">
        <v>43889</v>
      </c>
      <c r="E393" s="151" t="s">
        <v>328</v>
      </c>
      <c r="F393" s="151" t="s">
        <v>329</v>
      </c>
      <c r="G393" s="151" t="s">
        <v>817</v>
      </c>
      <c r="H393" s="151" t="s">
        <v>436</v>
      </c>
      <c r="I393" s="151" t="s">
        <v>62</v>
      </c>
      <c r="J393" s="151" t="s">
        <v>62</v>
      </c>
      <c r="K393" s="151" t="s">
        <v>736</v>
      </c>
      <c r="L393" s="151" t="s">
        <v>1033</v>
      </c>
      <c r="M393" s="158">
        <v>117.6</v>
      </c>
    </row>
    <row r="394" spans="1:13" hidden="1" outlineLevel="2" x14ac:dyDescent="0.2">
      <c r="A394" s="156">
        <v>202002</v>
      </c>
      <c r="B394" s="150">
        <v>40200002</v>
      </c>
      <c r="C394" s="151" t="s">
        <v>874</v>
      </c>
      <c r="D394" s="152">
        <v>43889</v>
      </c>
      <c r="E394" s="151" t="s">
        <v>336</v>
      </c>
      <c r="F394" s="151" t="s">
        <v>337</v>
      </c>
      <c r="G394" s="151" t="s">
        <v>817</v>
      </c>
      <c r="H394" s="151" t="s">
        <v>436</v>
      </c>
      <c r="I394" s="151" t="s">
        <v>62</v>
      </c>
      <c r="J394" s="151" t="s">
        <v>62</v>
      </c>
      <c r="K394" s="151" t="s">
        <v>736</v>
      </c>
      <c r="L394" s="151" t="s">
        <v>1034</v>
      </c>
      <c r="M394" s="158">
        <v>354.87</v>
      </c>
    </row>
    <row r="395" spans="1:13" hidden="1" outlineLevel="2" x14ac:dyDescent="0.2">
      <c r="A395" s="156">
        <v>202002</v>
      </c>
      <c r="B395" s="150">
        <v>40200002</v>
      </c>
      <c r="C395" s="151" t="s">
        <v>874</v>
      </c>
      <c r="D395" s="152">
        <v>43889</v>
      </c>
      <c r="E395" s="151" t="s">
        <v>336</v>
      </c>
      <c r="F395" s="151" t="s">
        <v>337</v>
      </c>
      <c r="G395" s="151" t="s">
        <v>817</v>
      </c>
      <c r="H395" s="151" t="s">
        <v>540</v>
      </c>
      <c r="I395" s="151" t="s">
        <v>62</v>
      </c>
      <c r="J395" s="151" t="s">
        <v>62</v>
      </c>
      <c r="K395" s="151" t="s">
        <v>736</v>
      </c>
      <c r="L395" s="151" t="s">
        <v>1035</v>
      </c>
      <c r="M395" s="158">
        <v>528</v>
      </c>
    </row>
    <row r="396" spans="1:13" hidden="1" outlineLevel="2" x14ac:dyDescent="0.2">
      <c r="A396" s="156">
        <v>202002</v>
      </c>
      <c r="B396" s="150">
        <v>40200002</v>
      </c>
      <c r="C396" s="151" t="s">
        <v>874</v>
      </c>
      <c r="D396" s="152">
        <v>43889</v>
      </c>
      <c r="E396" s="151" t="s">
        <v>336</v>
      </c>
      <c r="F396" s="151" t="s">
        <v>337</v>
      </c>
      <c r="G396" s="151" t="s">
        <v>817</v>
      </c>
      <c r="H396" s="151" t="s">
        <v>540</v>
      </c>
      <c r="I396" s="151" t="s">
        <v>62</v>
      </c>
      <c r="J396" s="151" t="s">
        <v>62</v>
      </c>
      <c r="K396" s="151" t="s">
        <v>736</v>
      </c>
      <c r="L396" s="151" t="s">
        <v>1036</v>
      </c>
      <c r="M396" s="158">
        <v>130</v>
      </c>
    </row>
    <row r="397" spans="1:13" hidden="1" outlineLevel="2" x14ac:dyDescent="0.2">
      <c r="A397" s="156">
        <v>202002</v>
      </c>
      <c r="B397" s="150">
        <v>40200002</v>
      </c>
      <c r="C397" s="151" t="s">
        <v>874</v>
      </c>
      <c r="D397" s="152">
        <v>43889</v>
      </c>
      <c r="E397" s="151" t="s">
        <v>336</v>
      </c>
      <c r="F397" s="151" t="s">
        <v>337</v>
      </c>
      <c r="G397" s="151" t="s">
        <v>817</v>
      </c>
      <c r="H397" s="151" t="s">
        <v>538</v>
      </c>
      <c r="I397" s="151" t="s">
        <v>62</v>
      </c>
      <c r="J397" s="151" t="s">
        <v>62</v>
      </c>
      <c r="K397" s="151" t="s">
        <v>736</v>
      </c>
      <c r="L397" s="151" t="s">
        <v>1037</v>
      </c>
      <c r="M397" s="158">
        <v>519.29999999999995</v>
      </c>
    </row>
    <row r="398" spans="1:13" hidden="1" outlineLevel="2" x14ac:dyDescent="0.2">
      <c r="A398" s="156">
        <v>202002</v>
      </c>
      <c r="B398" s="150">
        <v>40200002</v>
      </c>
      <c r="C398" s="151" t="s">
        <v>874</v>
      </c>
      <c r="D398" s="152">
        <v>43889</v>
      </c>
      <c r="E398" s="151" t="s">
        <v>336</v>
      </c>
      <c r="F398" s="151" t="s">
        <v>337</v>
      </c>
      <c r="G398" s="151" t="s">
        <v>817</v>
      </c>
      <c r="H398" s="151" t="s">
        <v>540</v>
      </c>
      <c r="I398" s="151" t="s">
        <v>62</v>
      </c>
      <c r="J398" s="151" t="s">
        <v>62</v>
      </c>
      <c r="K398" s="151" t="s">
        <v>736</v>
      </c>
      <c r="L398" s="151" t="s">
        <v>1038</v>
      </c>
      <c r="M398" s="158">
        <v>3430</v>
      </c>
    </row>
    <row r="399" spans="1:13" hidden="1" outlineLevel="2" x14ac:dyDescent="0.2">
      <c r="A399" s="156">
        <v>202002</v>
      </c>
      <c r="B399" s="150">
        <v>40200002</v>
      </c>
      <c r="C399" s="151" t="s">
        <v>874</v>
      </c>
      <c r="D399" s="152">
        <v>43889</v>
      </c>
      <c r="E399" s="151" t="s">
        <v>532</v>
      </c>
      <c r="F399" s="151" t="s">
        <v>533</v>
      </c>
      <c r="G399" s="151" t="s">
        <v>817</v>
      </c>
      <c r="H399" s="151" t="s">
        <v>536</v>
      </c>
      <c r="I399" s="151" t="s">
        <v>62</v>
      </c>
      <c r="J399" s="151" t="s">
        <v>62</v>
      </c>
      <c r="K399" s="151" t="s">
        <v>736</v>
      </c>
      <c r="L399" s="151" t="s">
        <v>1039</v>
      </c>
      <c r="M399" s="158">
        <v>1327.45</v>
      </c>
    </row>
    <row r="400" spans="1:13" hidden="1" outlineLevel="2" x14ac:dyDescent="0.2">
      <c r="A400" s="156">
        <v>202002</v>
      </c>
      <c r="B400" s="150">
        <v>40200002</v>
      </c>
      <c r="C400" s="151" t="s">
        <v>874</v>
      </c>
      <c r="D400" s="152">
        <v>43889</v>
      </c>
      <c r="E400" s="151" t="s">
        <v>532</v>
      </c>
      <c r="F400" s="151" t="s">
        <v>533</v>
      </c>
      <c r="G400" s="151" t="s">
        <v>817</v>
      </c>
      <c r="H400" s="151" t="s">
        <v>536</v>
      </c>
      <c r="I400" s="151" t="s">
        <v>62</v>
      </c>
      <c r="J400" s="151" t="s">
        <v>62</v>
      </c>
      <c r="K400" s="151" t="s">
        <v>736</v>
      </c>
      <c r="L400" s="151" t="s">
        <v>1040</v>
      </c>
      <c r="M400" s="158">
        <v>7133</v>
      </c>
    </row>
    <row r="401" spans="1:13" hidden="1" outlineLevel="2" x14ac:dyDescent="0.2">
      <c r="A401" s="156">
        <v>202002</v>
      </c>
      <c r="B401" s="150">
        <v>40200002</v>
      </c>
      <c r="C401" s="151" t="s">
        <v>874</v>
      </c>
      <c r="D401" s="152">
        <v>43889</v>
      </c>
      <c r="E401" s="151" t="s">
        <v>328</v>
      </c>
      <c r="F401" s="151" t="s">
        <v>329</v>
      </c>
      <c r="G401" s="151" t="s">
        <v>817</v>
      </c>
      <c r="H401" s="151" t="s">
        <v>436</v>
      </c>
      <c r="I401" s="151" t="s">
        <v>62</v>
      </c>
      <c r="J401" s="151" t="s">
        <v>62</v>
      </c>
      <c r="K401" s="151" t="s">
        <v>736</v>
      </c>
      <c r="L401" s="151" t="s">
        <v>1041</v>
      </c>
      <c r="M401" s="158">
        <v>125.2</v>
      </c>
    </row>
    <row r="402" spans="1:13" hidden="1" outlineLevel="2" x14ac:dyDescent="0.2">
      <c r="A402" s="156">
        <v>202002</v>
      </c>
      <c r="B402" s="150">
        <v>40200002</v>
      </c>
      <c r="C402" s="151" t="s">
        <v>874</v>
      </c>
      <c r="D402" s="152">
        <v>43889</v>
      </c>
      <c r="E402" s="151" t="s">
        <v>328</v>
      </c>
      <c r="F402" s="151" t="s">
        <v>329</v>
      </c>
      <c r="G402" s="151" t="s">
        <v>817</v>
      </c>
      <c r="H402" s="151" t="s">
        <v>436</v>
      </c>
      <c r="I402" s="151" t="s">
        <v>62</v>
      </c>
      <c r="J402" s="151" t="s">
        <v>62</v>
      </c>
      <c r="K402" s="151" t="s">
        <v>736</v>
      </c>
      <c r="L402" s="151" t="s">
        <v>1042</v>
      </c>
      <c r="M402" s="158">
        <v>196.92</v>
      </c>
    </row>
    <row r="403" spans="1:13" hidden="1" outlineLevel="2" x14ac:dyDescent="0.2">
      <c r="A403" s="156">
        <v>202002</v>
      </c>
      <c r="B403" s="150">
        <v>40200002</v>
      </c>
      <c r="C403" s="151" t="s">
        <v>874</v>
      </c>
      <c r="D403" s="152">
        <v>43889</v>
      </c>
      <c r="E403" s="151" t="s">
        <v>328</v>
      </c>
      <c r="F403" s="151" t="s">
        <v>329</v>
      </c>
      <c r="G403" s="151" t="s">
        <v>817</v>
      </c>
      <c r="H403" s="151" t="s">
        <v>436</v>
      </c>
      <c r="I403" s="151" t="s">
        <v>62</v>
      </c>
      <c r="J403" s="151" t="s">
        <v>62</v>
      </c>
      <c r="K403" s="151" t="s">
        <v>736</v>
      </c>
      <c r="L403" s="151" t="s">
        <v>1043</v>
      </c>
      <c r="M403" s="158">
        <v>40</v>
      </c>
    </row>
    <row r="404" spans="1:13" hidden="1" outlineLevel="2" x14ac:dyDescent="0.2">
      <c r="A404" s="156">
        <v>202002</v>
      </c>
      <c r="B404" s="150">
        <v>40200002</v>
      </c>
      <c r="C404" s="151" t="s">
        <v>874</v>
      </c>
      <c r="D404" s="152">
        <v>43889</v>
      </c>
      <c r="E404" s="151" t="s">
        <v>328</v>
      </c>
      <c r="F404" s="151" t="s">
        <v>329</v>
      </c>
      <c r="G404" s="151" t="s">
        <v>817</v>
      </c>
      <c r="H404" s="151" t="s">
        <v>436</v>
      </c>
      <c r="I404" s="151" t="s">
        <v>62</v>
      </c>
      <c r="J404" s="151" t="s">
        <v>62</v>
      </c>
      <c r="K404" s="151" t="s">
        <v>736</v>
      </c>
      <c r="L404" s="151" t="s">
        <v>1044</v>
      </c>
      <c r="M404" s="158">
        <v>297</v>
      </c>
    </row>
    <row r="405" spans="1:13" hidden="1" outlineLevel="2" x14ac:dyDescent="0.2">
      <c r="A405" s="156">
        <v>202002</v>
      </c>
      <c r="B405" s="150">
        <v>40200002</v>
      </c>
      <c r="C405" s="151" t="s">
        <v>874</v>
      </c>
      <c r="D405" s="152">
        <v>43889</v>
      </c>
      <c r="E405" s="151" t="s">
        <v>328</v>
      </c>
      <c r="F405" s="151" t="s">
        <v>329</v>
      </c>
      <c r="G405" s="151" t="s">
        <v>817</v>
      </c>
      <c r="H405" s="151" t="s">
        <v>436</v>
      </c>
      <c r="I405" s="151" t="s">
        <v>62</v>
      </c>
      <c r="J405" s="151" t="s">
        <v>62</v>
      </c>
      <c r="K405" s="151" t="s">
        <v>736</v>
      </c>
      <c r="L405" s="151" t="s">
        <v>1045</v>
      </c>
      <c r="M405" s="158">
        <v>180</v>
      </c>
    </row>
    <row r="406" spans="1:13" hidden="1" outlineLevel="2" x14ac:dyDescent="0.2">
      <c r="A406" s="156">
        <v>202002</v>
      </c>
      <c r="B406" s="150">
        <v>40200002</v>
      </c>
      <c r="C406" s="151" t="s">
        <v>874</v>
      </c>
      <c r="D406" s="152">
        <v>43889</v>
      </c>
      <c r="E406" s="151" t="s">
        <v>328</v>
      </c>
      <c r="F406" s="151" t="s">
        <v>329</v>
      </c>
      <c r="G406" s="151" t="s">
        <v>817</v>
      </c>
      <c r="H406" s="151" t="s">
        <v>436</v>
      </c>
      <c r="I406" s="151" t="s">
        <v>62</v>
      </c>
      <c r="J406" s="151" t="s">
        <v>62</v>
      </c>
      <c r="K406" s="151" t="s">
        <v>736</v>
      </c>
      <c r="L406" s="151" t="s">
        <v>1046</v>
      </c>
      <c r="M406" s="158">
        <v>178.39</v>
      </c>
    </row>
    <row r="407" spans="1:13" hidden="1" outlineLevel="2" x14ac:dyDescent="0.2">
      <c r="A407" s="156">
        <v>202002</v>
      </c>
      <c r="B407" s="150">
        <v>40200002</v>
      </c>
      <c r="C407" s="151" t="s">
        <v>874</v>
      </c>
      <c r="D407" s="152">
        <v>43889</v>
      </c>
      <c r="E407" s="151" t="s">
        <v>328</v>
      </c>
      <c r="F407" s="151" t="s">
        <v>329</v>
      </c>
      <c r="G407" s="151" t="s">
        <v>807</v>
      </c>
      <c r="H407" s="151" t="s">
        <v>414</v>
      </c>
      <c r="I407" s="151" t="s">
        <v>62</v>
      </c>
      <c r="J407" s="151" t="s">
        <v>62</v>
      </c>
      <c r="K407" s="151" t="s">
        <v>736</v>
      </c>
      <c r="L407" s="151" t="s">
        <v>1047</v>
      </c>
      <c r="M407" s="158">
        <v>102</v>
      </c>
    </row>
    <row r="408" spans="1:13" hidden="1" outlineLevel="2" x14ac:dyDescent="0.2">
      <c r="A408" s="156">
        <v>202002</v>
      </c>
      <c r="B408" s="150">
        <v>40200002</v>
      </c>
      <c r="C408" s="151" t="s">
        <v>874</v>
      </c>
      <c r="D408" s="152">
        <v>43889</v>
      </c>
      <c r="E408" s="151" t="s">
        <v>328</v>
      </c>
      <c r="F408" s="151" t="s">
        <v>329</v>
      </c>
      <c r="G408" s="151" t="s">
        <v>807</v>
      </c>
      <c r="H408" s="151" t="s">
        <v>414</v>
      </c>
      <c r="I408" s="151" t="s">
        <v>62</v>
      </c>
      <c r="J408" s="151" t="s">
        <v>62</v>
      </c>
      <c r="K408" s="151" t="s">
        <v>736</v>
      </c>
      <c r="L408" s="151" t="s">
        <v>1048</v>
      </c>
      <c r="M408" s="158">
        <v>100</v>
      </c>
    </row>
    <row r="409" spans="1:13" hidden="1" outlineLevel="2" x14ac:dyDescent="0.2">
      <c r="A409" s="156">
        <v>202002</v>
      </c>
      <c r="B409" s="150">
        <v>40200002</v>
      </c>
      <c r="C409" s="151" t="s">
        <v>874</v>
      </c>
      <c r="D409" s="152">
        <v>43889</v>
      </c>
      <c r="E409" s="151" t="s">
        <v>336</v>
      </c>
      <c r="F409" s="151" t="s">
        <v>337</v>
      </c>
      <c r="G409" s="151" t="s">
        <v>817</v>
      </c>
      <c r="H409" s="151" t="s">
        <v>443</v>
      </c>
      <c r="I409" s="151" t="s">
        <v>62</v>
      </c>
      <c r="J409" s="151" t="s">
        <v>62</v>
      </c>
      <c r="K409" s="151" t="s">
        <v>736</v>
      </c>
      <c r="L409" s="151" t="s">
        <v>1049</v>
      </c>
      <c r="M409" s="158">
        <v>1218</v>
      </c>
    </row>
    <row r="410" spans="1:13" hidden="1" outlineLevel="2" x14ac:dyDescent="0.2">
      <c r="A410" s="156">
        <v>202002</v>
      </c>
      <c r="B410" s="150">
        <v>40200002</v>
      </c>
      <c r="C410" s="151" t="s">
        <v>874</v>
      </c>
      <c r="D410" s="152">
        <v>43889</v>
      </c>
      <c r="E410" s="151" t="s">
        <v>336</v>
      </c>
      <c r="F410" s="151" t="s">
        <v>337</v>
      </c>
      <c r="G410" s="151" t="s">
        <v>817</v>
      </c>
      <c r="H410" s="151" t="s">
        <v>443</v>
      </c>
      <c r="I410" s="151" t="s">
        <v>62</v>
      </c>
      <c r="J410" s="151" t="s">
        <v>62</v>
      </c>
      <c r="K410" s="151" t="s">
        <v>736</v>
      </c>
      <c r="L410" s="151" t="s">
        <v>1050</v>
      </c>
      <c r="M410" s="158">
        <v>1365</v>
      </c>
    </row>
    <row r="411" spans="1:13" hidden="1" outlineLevel="2" x14ac:dyDescent="0.2">
      <c r="A411" s="156">
        <v>202002</v>
      </c>
      <c r="B411" s="150">
        <v>40200002</v>
      </c>
      <c r="C411" s="151" t="s">
        <v>874</v>
      </c>
      <c r="D411" s="152">
        <v>43889</v>
      </c>
      <c r="E411" s="151" t="s">
        <v>336</v>
      </c>
      <c r="F411" s="151" t="s">
        <v>337</v>
      </c>
      <c r="G411" s="151" t="s">
        <v>817</v>
      </c>
      <c r="H411" s="151" t="s">
        <v>526</v>
      </c>
      <c r="I411" s="151" t="s">
        <v>62</v>
      </c>
      <c r="J411" s="151" t="s">
        <v>62</v>
      </c>
      <c r="K411" s="151" t="s">
        <v>736</v>
      </c>
      <c r="L411" s="151" t="s">
        <v>1051</v>
      </c>
      <c r="M411" s="158">
        <v>1043</v>
      </c>
    </row>
    <row r="412" spans="1:13" hidden="1" outlineLevel="2" x14ac:dyDescent="0.2">
      <c r="A412" s="156">
        <v>202002</v>
      </c>
      <c r="B412" s="150">
        <v>40200002</v>
      </c>
      <c r="C412" s="151" t="s">
        <v>874</v>
      </c>
      <c r="D412" s="152">
        <v>43889</v>
      </c>
      <c r="E412" s="151" t="s">
        <v>336</v>
      </c>
      <c r="F412" s="151" t="s">
        <v>337</v>
      </c>
      <c r="G412" s="151" t="s">
        <v>817</v>
      </c>
      <c r="H412" s="151" t="s">
        <v>526</v>
      </c>
      <c r="I412" s="151" t="s">
        <v>62</v>
      </c>
      <c r="J412" s="151" t="s">
        <v>62</v>
      </c>
      <c r="K412" s="151" t="s">
        <v>736</v>
      </c>
      <c r="L412" s="151" t="s">
        <v>1052</v>
      </c>
      <c r="M412" s="158">
        <v>447</v>
      </c>
    </row>
    <row r="413" spans="1:13" hidden="1" outlineLevel="2" x14ac:dyDescent="0.2">
      <c r="A413" s="156">
        <v>202002</v>
      </c>
      <c r="B413" s="150">
        <v>40200002</v>
      </c>
      <c r="C413" s="151" t="s">
        <v>874</v>
      </c>
      <c r="D413" s="152">
        <v>43889</v>
      </c>
      <c r="E413" s="151" t="s">
        <v>326</v>
      </c>
      <c r="F413" s="151" t="s">
        <v>327</v>
      </c>
      <c r="G413" s="151" t="s">
        <v>817</v>
      </c>
      <c r="H413" s="151" t="s">
        <v>449</v>
      </c>
      <c r="I413" s="151" t="s">
        <v>62</v>
      </c>
      <c r="J413" s="151" t="s">
        <v>62</v>
      </c>
      <c r="K413" s="151" t="s">
        <v>736</v>
      </c>
      <c r="L413" s="151" t="s">
        <v>1053</v>
      </c>
      <c r="M413" s="158">
        <v>-62.73</v>
      </c>
    </row>
    <row r="414" spans="1:13" hidden="1" outlineLevel="2" x14ac:dyDescent="0.2">
      <c r="A414" s="156">
        <v>202002</v>
      </c>
      <c r="B414" s="150">
        <v>40200002</v>
      </c>
      <c r="C414" s="151" t="s">
        <v>874</v>
      </c>
      <c r="D414" s="152">
        <v>43889</v>
      </c>
      <c r="E414" s="151" t="s">
        <v>303</v>
      </c>
      <c r="F414" s="151" t="s">
        <v>304</v>
      </c>
      <c r="G414" s="151" t="s">
        <v>817</v>
      </c>
      <c r="H414" s="151" t="s">
        <v>443</v>
      </c>
      <c r="I414" s="151" t="s">
        <v>62</v>
      </c>
      <c r="J414" s="151" t="s">
        <v>62</v>
      </c>
      <c r="K414" s="151" t="s">
        <v>736</v>
      </c>
      <c r="L414" s="151" t="s">
        <v>1054</v>
      </c>
      <c r="M414" s="158">
        <v>275</v>
      </c>
    </row>
    <row r="415" spans="1:13" hidden="1" outlineLevel="2" x14ac:dyDescent="0.2">
      <c r="A415" s="156">
        <v>202002</v>
      </c>
      <c r="B415" s="150">
        <v>40200002</v>
      </c>
      <c r="C415" s="151" t="s">
        <v>874</v>
      </c>
      <c r="D415" s="152">
        <v>43889</v>
      </c>
      <c r="E415" s="151" t="s">
        <v>303</v>
      </c>
      <c r="F415" s="151" t="s">
        <v>304</v>
      </c>
      <c r="G415" s="151" t="s">
        <v>817</v>
      </c>
      <c r="H415" s="151" t="s">
        <v>526</v>
      </c>
      <c r="I415" s="151" t="s">
        <v>62</v>
      </c>
      <c r="J415" s="151" t="s">
        <v>62</v>
      </c>
      <c r="K415" s="151" t="s">
        <v>736</v>
      </c>
      <c r="L415" s="151" t="s">
        <v>1055</v>
      </c>
      <c r="M415" s="158">
        <v>178</v>
      </c>
    </row>
    <row r="416" spans="1:13" hidden="1" outlineLevel="2" x14ac:dyDescent="0.2">
      <c r="A416" s="156">
        <v>202002</v>
      </c>
      <c r="B416" s="150">
        <v>40200002</v>
      </c>
      <c r="C416" s="151" t="s">
        <v>874</v>
      </c>
      <c r="D416" s="152">
        <v>43889</v>
      </c>
      <c r="E416" s="151" t="s">
        <v>303</v>
      </c>
      <c r="F416" s="151" t="s">
        <v>304</v>
      </c>
      <c r="G416" s="151" t="s">
        <v>817</v>
      </c>
      <c r="H416" s="151" t="s">
        <v>536</v>
      </c>
      <c r="I416" s="151" t="s">
        <v>62</v>
      </c>
      <c r="J416" s="151" t="s">
        <v>62</v>
      </c>
      <c r="K416" s="151" t="s">
        <v>736</v>
      </c>
      <c r="L416" s="151" t="s">
        <v>1056</v>
      </c>
      <c r="M416" s="158">
        <v>3977</v>
      </c>
    </row>
    <row r="417" spans="1:13" hidden="1" outlineLevel="2" x14ac:dyDescent="0.2">
      <c r="A417" s="156">
        <v>202002</v>
      </c>
      <c r="B417" s="150">
        <v>40200002</v>
      </c>
      <c r="C417" s="151" t="s">
        <v>874</v>
      </c>
      <c r="D417" s="152">
        <v>43889</v>
      </c>
      <c r="E417" s="151" t="s">
        <v>434</v>
      </c>
      <c r="F417" s="151" t="s">
        <v>435</v>
      </c>
      <c r="G417" s="151" t="s">
        <v>817</v>
      </c>
      <c r="H417" s="151" t="s">
        <v>436</v>
      </c>
      <c r="I417" s="151" t="s">
        <v>62</v>
      </c>
      <c r="J417" s="151" t="s">
        <v>62</v>
      </c>
      <c r="K417" s="151" t="s">
        <v>736</v>
      </c>
      <c r="L417" s="151" t="s">
        <v>1057</v>
      </c>
      <c r="M417" s="158">
        <v>162</v>
      </c>
    </row>
    <row r="418" spans="1:13" hidden="1" outlineLevel="2" x14ac:dyDescent="0.2">
      <c r="A418" s="156">
        <v>202002</v>
      </c>
      <c r="B418" s="150">
        <v>40200002</v>
      </c>
      <c r="C418" s="151" t="s">
        <v>874</v>
      </c>
      <c r="D418" s="152">
        <v>43889</v>
      </c>
      <c r="E418" s="151" t="s">
        <v>346</v>
      </c>
      <c r="F418" s="151" t="s">
        <v>347</v>
      </c>
      <c r="G418" s="151" t="s">
        <v>817</v>
      </c>
      <c r="H418" s="151" t="s">
        <v>536</v>
      </c>
      <c r="I418" s="151" t="s">
        <v>62</v>
      </c>
      <c r="J418" s="151" t="s">
        <v>62</v>
      </c>
      <c r="K418" s="151" t="s">
        <v>736</v>
      </c>
      <c r="L418" s="151" t="s">
        <v>1058</v>
      </c>
      <c r="M418" s="158">
        <v>179</v>
      </c>
    </row>
    <row r="419" spans="1:13" hidden="1" outlineLevel="2" x14ac:dyDescent="0.2">
      <c r="A419" s="156">
        <v>202002</v>
      </c>
      <c r="B419" s="150">
        <v>40200002</v>
      </c>
      <c r="C419" s="151" t="s">
        <v>874</v>
      </c>
      <c r="D419" s="152">
        <v>43889</v>
      </c>
      <c r="E419" s="151" t="s">
        <v>336</v>
      </c>
      <c r="F419" s="151" t="s">
        <v>337</v>
      </c>
      <c r="G419" s="151" t="s">
        <v>919</v>
      </c>
      <c r="H419" s="151" t="s">
        <v>456</v>
      </c>
      <c r="I419" s="151" t="s">
        <v>62</v>
      </c>
      <c r="J419" s="151" t="s">
        <v>62</v>
      </c>
      <c r="K419" s="151" t="s">
        <v>736</v>
      </c>
      <c r="L419" s="151" t="s">
        <v>1059</v>
      </c>
      <c r="M419" s="158">
        <v>532</v>
      </c>
    </row>
    <row r="420" spans="1:13" hidden="1" outlineLevel="2" x14ac:dyDescent="0.2">
      <c r="A420" s="156">
        <v>202002</v>
      </c>
      <c r="B420" s="150">
        <v>40200002</v>
      </c>
      <c r="C420" s="151" t="s">
        <v>874</v>
      </c>
      <c r="D420" s="152">
        <v>43889</v>
      </c>
      <c r="E420" s="151" t="s">
        <v>328</v>
      </c>
      <c r="F420" s="151" t="s">
        <v>329</v>
      </c>
      <c r="G420" s="151" t="s">
        <v>876</v>
      </c>
      <c r="H420" s="151" t="s">
        <v>360</v>
      </c>
      <c r="I420" s="151" t="s">
        <v>62</v>
      </c>
      <c r="J420" s="151" t="s">
        <v>62</v>
      </c>
      <c r="K420" s="151" t="s">
        <v>736</v>
      </c>
      <c r="L420" s="151" t="s">
        <v>1060</v>
      </c>
      <c r="M420" s="158">
        <v>58.4</v>
      </c>
    </row>
    <row r="421" spans="1:13" hidden="1" outlineLevel="2" x14ac:dyDescent="0.2">
      <c r="A421" s="156">
        <v>202002</v>
      </c>
      <c r="B421" s="150">
        <v>40200002</v>
      </c>
      <c r="C421" s="151" t="s">
        <v>874</v>
      </c>
      <c r="D421" s="152">
        <v>43889</v>
      </c>
      <c r="E421" s="151" t="s">
        <v>328</v>
      </c>
      <c r="F421" s="151" t="s">
        <v>329</v>
      </c>
      <c r="G421" s="151" t="s">
        <v>976</v>
      </c>
      <c r="H421" s="151" t="s">
        <v>344</v>
      </c>
      <c r="I421" s="151" t="s">
        <v>62</v>
      </c>
      <c r="J421" s="151" t="s">
        <v>62</v>
      </c>
      <c r="K421" s="151" t="s">
        <v>736</v>
      </c>
      <c r="L421" s="151" t="s">
        <v>1061</v>
      </c>
      <c r="M421" s="158">
        <v>58.4</v>
      </c>
    </row>
    <row r="422" spans="1:13" hidden="1" outlineLevel="2" x14ac:dyDescent="0.2">
      <c r="A422" s="156">
        <v>202002</v>
      </c>
      <c r="B422" s="150">
        <v>40200002</v>
      </c>
      <c r="C422" s="151" t="s">
        <v>874</v>
      </c>
      <c r="D422" s="152">
        <v>43889</v>
      </c>
      <c r="E422" s="151" t="s">
        <v>336</v>
      </c>
      <c r="F422" s="151" t="s">
        <v>337</v>
      </c>
      <c r="G422" s="151" t="s">
        <v>817</v>
      </c>
      <c r="H422" s="151" t="s">
        <v>436</v>
      </c>
      <c r="I422" s="151" t="s">
        <v>62</v>
      </c>
      <c r="J422" s="151" t="s">
        <v>62</v>
      </c>
      <c r="K422" s="151" t="s">
        <v>736</v>
      </c>
      <c r="L422" s="151" t="s">
        <v>1062</v>
      </c>
      <c r="M422" s="158">
        <v>236</v>
      </c>
    </row>
    <row r="423" spans="1:13" hidden="1" outlineLevel="2" x14ac:dyDescent="0.2">
      <c r="A423" s="156">
        <v>202002</v>
      </c>
      <c r="B423" s="150">
        <v>40200002</v>
      </c>
      <c r="C423" s="151" t="s">
        <v>874</v>
      </c>
      <c r="D423" s="152">
        <v>43889</v>
      </c>
      <c r="E423" s="151" t="s">
        <v>336</v>
      </c>
      <c r="F423" s="151" t="s">
        <v>337</v>
      </c>
      <c r="G423" s="151" t="s">
        <v>817</v>
      </c>
      <c r="H423" s="151" t="s">
        <v>436</v>
      </c>
      <c r="I423" s="151" t="s">
        <v>62</v>
      </c>
      <c r="J423" s="151" t="s">
        <v>62</v>
      </c>
      <c r="K423" s="151" t="s">
        <v>736</v>
      </c>
      <c r="L423" s="151" t="s">
        <v>1063</v>
      </c>
      <c r="M423" s="158">
        <v>230</v>
      </c>
    </row>
    <row r="424" spans="1:13" hidden="1" outlineLevel="2" x14ac:dyDescent="0.2">
      <c r="A424" s="156">
        <v>202002</v>
      </c>
      <c r="B424" s="150">
        <v>40200002</v>
      </c>
      <c r="C424" s="151" t="s">
        <v>874</v>
      </c>
      <c r="D424" s="152">
        <v>43889</v>
      </c>
      <c r="E424" s="151" t="s">
        <v>336</v>
      </c>
      <c r="F424" s="151" t="s">
        <v>337</v>
      </c>
      <c r="G424" s="151" t="s">
        <v>817</v>
      </c>
      <c r="H424" s="151" t="s">
        <v>436</v>
      </c>
      <c r="I424" s="151" t="s">
        <v>62</v>
      </c>
      <c r="J424" s="151" t="s">
        <v>62</v>
      </c>
      <c r="K424" s="151" t="s">
        <v>736</v>
      </c>
      <c r="L424" s="151" t="s">
        <v>1064</v>
      </c>
      <c r="M424" s="158">
        <v>162</v>
      </c>
    </row>
    <row r="425" spans="1:13" hidden="1" outlineLevel="2" x14ac:dyDescent="0.2">
      <c r="A425" s="156">
        <v>202002</v>
      </c>
      <c r="B425" s="150">
        <v>40200002</v>
      </c>
      <c r="C425" s="151" t="s">
        <v>874</v>
      </c>
      <c r="D425" s="152">
        <v>43889</v>
      </c>
      <c r="E425" s="151" t="s">
        <v>336</v>
      </c>
      <c r="F425" s="151" t="s">
        <v>337</v>
      </c>
      <c r="G425" s="151" t="s">
        <v>817</v>
      </c>
      <c r="H425" s="151" t="s">
        <v>536</v>
      </c>
      <c r="I425" s="151" t="s">
        <v>62</v>
      </c>
      <c r="J425" s="151" t="s">
        <v>62</v>
      </c>
      <c r="K425" s="151" t="s">
        <v>736</v>
      </c>
      <c r="L425" s="151" t="s">
        <v>1065</v>
      </c>
      <c r="M425" s="158">
        <v>214</v>
      </c>
    </row>
    <row r="426" spans="1:13" hidden="1" outlineLevel="2" x14ac:dyDescent="0.2">
      <c r="A426" s="156">
        <v>202002</v>
      </c>
      <c r="B426" s="150">
        <v>40200002</v>
      </c>
      <c r="C426" s="151" t="s">
        <v>874</v>
      </c>
      <c r="D426" s="152">
        <v>43889</v>
      </c>
      <c r="E426" s="151" t="s">
        <v>336</v>
      </c>
      <c r="F426" s="151" t="s">
        <v>337</v>
      </c>
      <c r="G426" s="151" t="s">
        <v>817</v>
      </c>
      <c r="H426" s="151" t="s">
        <v>538</v>
      </c>
      <c r="I426" s="151" t="s">
        <v>62</v>
      </c>
      <c r="J426" s="151" t="s">
        <v>62</v>
      </c>
      <c r="K426" s="151" t="s">
        <v>736</v>
      </c>
      <c r="L426" s="151" t="s">
        <v>1066</v>
      </c>
      <c r="M426" s="158">
        <v>1344</v>
      </c>
    </row>
    <row r="427" spans="1:13" hidden="1" outlineLevel="2" x14ac:dyDescent="0.2">
      <c r="A427" s="156">
        <v>202002</v>
      </c>
      <c r="B427" s="150">
        <v>40200002</v>
      </c>
      <c r="C427" s="151" t="s">
        <v>874</v>
      </c>
      <c r="D427" s="152">
        <v>43889</v>
      </c>
      <c r="E427" s="151" t="s">
        <v>336</v>
      </c>
      <c r="F427" s="151" t="s">
        <v>337</v>
      </c>
      <c r="G427" s="151" t="s">
        <v>817</v>
      </c>
      <c r="H427" s="151" t="s">
        <v>436</v>
      </c>
      <c r="I427" s="151" t="s">
        <v>62</v>
      </c>
      <c r="J427" s="151" t="s">
        <v>62</v>
      </c>
      <c r="K427" s="151" t="s">
        <v>736</v>
      </c>
      <c r="L427" s="151" t="s">
        <v>1067</v>
      </c>
      <c r="M427" s="158">
        <v>954</v>
      </c>
    </row>
    <row r="428" spans="1:13" hidden="1" outlineLevel="2" x14ac:dyDescent="0.2">
      <c r="A428" s="156">
        <v>202002</v>
      </c>
      <c r="B428" s="150">
        <v>40200002</v>
      </c>
      <c r="C428" s="151" t="s">
        <v>874</v>
      </c>
      <c r="D428" s="152">
        <v>43889</v>
      </c>
      <c r="E428" s="151" t="s">
        <v>336</v>
      </c>
      <c r="F428" s="151" t="s">
        <v>337</v>
      </c>
      <c r="G428" s="151" t="s">
        <v>817</v>
      </c>
      <c r="H428" s="151" t="s">
        <v>436</v>
      </c>
      <c r="I428" s="151" t="s">
        <v>62</v>
      </c>
      <c r="J428" s="151" t="s">
        <v>62</v>
      </c>
      <c r="K428" s="151" t="s">
        <v>736</v>
      </c>
      <c r="L428" s="151" t="s">
        <v>1068</v>
      </c>
      <c r="M428" s="158">
        <v>580</v>
      </c>
    </row>
    <row r="429" spans="1:13" hidden="1" outlineLevel="2" x14ac:dyDescent="0.2">
      <c r="A429" s="156">
        <v>202002</v>
      </c>
      <c r="B429" s="150">
        <v>40200002</v>
      </c>
      <c r="C429" s="151" t="s">
        <v>874</v>
      </c>
      <c r="D429" s="152">
        <v>43889</v>
      </c>
      <c r="E429" s="151" t="s">
        <v>336</v>
      </c>
      <c r="F429" s="151" t="s">
        <v>337</v>
      </c>
      <c r="G429" s="151" t="s">
        <v>817</v>
      </c>
      <c r="H429" s="151" t="s">
        <v>204</v>
      </c>
      <c r="I429" s="151" t="s">
        <v>62</v>
      </c>
      <c r="J429" s="151" t="s">
        <v>62</v>
      </c>
      <c r="K429" s="151" t="s">
        <v>736</v>
      </c>
      <c r="L429" s="151" t="s">
        <v>1069</v>
      </c>
      <c r="M429" s="158">
        <v>1106</v>
      </c>
    </row>
    <row r="430" spans="1:13" hidden="1" outlineLevel="2" x14ac:dyDescent="0.2">
      <c r="A430" s="156">
        <v>202002</v>
      </c>
      <c r="B430" s="150">
        <v>40200002</v>
      </c>
      <c r="C430" s="151" t="s">
        <v>874</v>
      </c>
      <c r="D430" s="152">
        <v>43889</v>
      </c>
      <c r="E430" s="151" t="s">
        <v>328</v>
      </c>
      <c r="F430" s="151" t="s">
        <v>329</v>
      </c>
      <c r="G430" s="151" t="s">
        <v>817</v>
      </c>
      <c r="H430" s="151" t="s">
        <v>443</v>
      </c>
      <c r="I430" s="151" t="s">
        <v>62</v>
      </c>
      <c r="J430" s="151" t="s">
        <v>62</v>
      </c>
      <c r="K430" s="151" t="s">
        <v>736</v>
      </c>
      <c r="L430" s="151" t="s">
        <v>1070</v>
      </c>
      <c r="M430" s="158">
        <v>180</v>
      </c>
    </row>
    <row r="431" spans="1:13" hidden="1" outlineLevel="2" x14ac:dyDescent="0.2">
      <c r="A431" s="156">
        <v>202002</v>
      </c>
      <c r="B431" s="150">
        <v>40200002</v>
      </c>
      <c r="C431" s="151" t="s">
        <v>874</v>
      </c>
      <c r="D431" s="152">
        <v>43889</v>
      </c>
      <c r="E431" s="151" t="s">
        <v>340</v>
      </c>
      <c r="F431" s="151" t="s">
        <v>341</v>
      </c>
      <c r="G431" s="151" t="s">
        <v>817</v>
      </c>
      <c r="H431" s="151" t="s">
        <v>443</v>
      </c>
      <c r="I431" s="151" t="s">
        <v>62</v>
      </c>
      <c r="J431" s="151" t="s">
        <v>62</v>
      </c>
      <c r="K431" s="151" t="s">
        <v>736</v>
      </c>
      <c r="L431" s="151" t="s">
        <v>1071</v>
      </c>
      <c r="M431" s="158">
        <v>278</v>
      </c>
    </row>
    <row r="432" spans="1:13" hidden="1" outlineLevel="2" x14ac:dyDescent="0.2">
      <c r="A432" s="156">
        <v>202002</v>
      </c>
      <c r="B432" s="150">
        <v>40200002</v>
      </c>
      <c r="C432" s="151" t="s">
        <v>874</v>
      </c>
      <c r="D432" s="152">
        <v>43889</v>
      </c>
      <c r="E432" s="151" t="s">
        <v>340</v>
      </c>
      <c r="F432" s="151" t="s">
        <v>341</v>
      </c>
      <c r="G432" s="151" t="s">
        <v>807</v>
      </c>
      <c r="H432" s="151" t="s">
        <v>418</v>
      </c>
      <c r="I432" s="151" t="s">
        <v>62</v>
      </c>
      <c r="J432" s="151" t="s">
        <v>62</v>
      </c>
      <c r="K432" s="151" t="s">
        <v>736</v>
      </c>
      <c r="L432" s="151" t="s">
        <v>1072</v>
      </c>
      <c r="M432" s="158">
        <v>379.31</v>
      </c>
    </row>
    <row r="433" spans="1:13" hidden="1" outlineLevel="2" x14ac:dyDescent="0.2">
      <c r="A433" s="156">
        <v>202002</v>
      </c>
      <c r="B433" s="150">
        <v>40200002</v>
      </c>
      <c r="C433" s="151" t="s">
        <v>874</v>
      </c>
      <c r="D433" s="152">
        <v>43889</v>
      </c>
      <c r="E433" s="151" t="s">
        <v>340</v>
      </c>
      <c r="F433" s="151" t="s">
        <v>341</v>
      </c>
      <c r="G433" s="151" t="s">
        <v>876</v>
      </c>
      <c r="H433" s="151" t="s">
        <v>360</v>
      </c>
      <c r="I433" s="151" t="s">
        <v>62</v>
      </c>
      <c r="J433" s="151" t="s">
        <v>62</v>
      </c>
      <c r="K433" s="151" t="s">
        <v>736</v>
      </c>
      <c r="L433" s="151" t="s">
        <v>1073</v>
      </c>
      <c r="M433" s="158">
        <v>85.8</v>
      </c>
    </row>
    <row r="434" spans="1:13" hidden="1" outlineLevel="2" x14ac:dyDescent="0.2">
      <c r="A434" s="156">
        <v>202002</v>
      </c>
      <c r="B434" s="150">
        <v>40200002</v>
      </c>
      <c r="C434" s="151" t="s">
        <v>874</v>
      </c>
      <c r="D434" s="152">
        <v>43889</v>
      </c>
      <c r="E434" s="151" t="s">
        <v>416</v>
      </c>
      <c r="F434" s="151" t="s">
        <v>417</v>
      </c>
      <c r="G434" s="151" t="s">
        <v>817</v>
      </c>
      <c r="H434" s="151" t="s">
        <v>443</v>
      </c>
      <c r="I434" s="151" t="s">
        <v>62</v>
      </c>
      <c r="J434" s="151" t="s">
        <v>62</v>
      </c>
      <c r="K434" s="151" t="s">
        <v>736</v>
      </c>
      <c r="L434" s="151" t="s">
        <v>1074</v>
      </c>
      <c r="M434" s="158">
        <v>-4450.8</v>
      </c>
    </row>
    <row r="435" spans="1:13" hidden="1" outlineLevel="2" x14ac:dyDescent="0.2">
      <c r="A435" s="156">
        <v>202002</v>
      </c>
      <c r="B435" s="150">
        <v>40200002</v>
      </c>
      <c r="C435" s="151" t="s">
        <v>874</v>
      </c>
      <c r="D435" s="152">
        <v>43889</v>
      </c>
      <c r="E435" s="151" t="s">
        <v>416</v>
      </c>
      <c r="F435" s="151" t="s">
        <v>417</v>
      </c>
      <c r="G435" s="151" t="s">
        <v>817</v>
      </c>
      <c r="H435" s="151" t="s">
        <v>536</v>
      </c>
      <c r="I435" s="151" t="s">
        <v>62</v>
      </c>
      <c r="J435" s="151" t="s">
        <v>62</v>
      </c>
      <c r="K435" s="151" t="s">
        <v>736</v>
      </c>
      <c r="L435" s="151" t="s">
        <v>1075</v>
      </c>
      <c r="M435" s="158">
        <v>-515</v>
      </c>
    </row>
    <row r="436" spans="1:13" hidden="1" outlineLevel="2" x14ac:dyDescent="0.2">
      <c r="A436" s="156">
        <v>202002</v>
      </c>
      <c r="B436" s="150">
        <v>40200002</v>
      </c>
      <c r="C436" s="151" t="s">
        <v>874</v>
      </c>
      <c r="D436" s="152">
        <v>43889</v>
      </c>
      <c r="E436" s="151" t="s">
        <v>416</v>
      </c>
      <c r="F436" s="151" t="s">
        <v>417</v>
      </c>
      <c r="G436" s="151" t="s">
        <v>817</v>
      </c>
      <c r="H436" s="151" t="s">
        <v>443</v>
      </c>
      <c r="I436" s="151" t="s">
        <v>62</v>
      </c>
      <c r="J436" s="151" t="s">
        <v>62</v>
      </c>
      <c r="K436" s="151" t="s">
        <v>736</v>
      </c>
      <c r="L436" s="151" t="s">
        <v>1076</v>
      </c>
      <c r="M436" s="158">
        <v>-453.9</v>
      </c>
    </row>
    <row r="437" spans="1:13" hidden="1" outlineLevel="2" x14ac:dyDescent="0.2">
      <c r="A437" s="156">
        <v>202002</v>
      </c>
      <c r="B437" s="150">
        <v>40200002</v>
      </c>
      <c r="C437" s="151" t="s">
        <v>874</v>
      </c>
      <c r="D437" s="152">
        <v>43889</v>
      </c>
      <c r="E437" s="151" t="s">
        <v>416</v>
      </c>
      <c r="F437" s="151" t="s">
        <v>417</v>
      </c>
      <c r="G437" s="151" t="s">
        <v>817</v>
      </c>
      <c r="H437" s="151" t="s">
        <v>546</v>
      </c>
      <c r="I437" s="151" t="s">
        <v>62</v>
      </c>
      <c r="J437" s="151" t="s">
        <v>62</v>
      </c>
      <c r="K437" s="151" t="s">
        <v>736</v>
      </c>
      <c r="L437" s="151" t="s">
        <v>1077</v>
      </c>
      <c r="M437" s="158">
        <v>-4450.8</v>
      </c>
    </row>
    <row r="438" spans="1:13" hidden="1" outlineLevel="2" x14ac:dyDescent="0.2">
      <c r="A438" s="156">
        <v>202002</v>
      </c>
      <c r="B438" s="150">
        <v>40200002</v>
      </c>
      <c r="C438" s="151" t="s">
        <v>874</v>
      </c>
      <c r="D438" s="152">
        <v>43889</v>
      </c>
      <c r="E438" s="151" t="s">
        <v>416</v>
      </c>
      <c r="F438" s="151" t="s">
        <v>417</v>
      </c>
      <c r="G438" s="151" t="s">
        <v>817</v>
      </c>
      <c r="H438" s="151" t="s">
        <v>546</v>
      </c>
      <c r="I438" s="151" t="s">
        <v>62</v>
      </c>
      <c r="J438" s="151" t="s">
        <v>62</v>
      </c>
      <c r="K438" s="151" t="s">
        <v>736</v>
      </c>
      <c r="L438" s="151" t="s">
        <v>1078</v>
      </c>
      <c r="M438" s="158">
        <v>-453.9</v>
      </c>
    </row>
    <row r="439" spans="1:13" hidden="1" outlineLevel="2" x14ac:dyDescent="0.2">
      <c r="A439" s="156">
        <v>202002</v>
      </c>
      <c r="B439" s="150">
        <v>40200002</v>
      </c>
      <c r="C439" s="151" t="s">
        <v>874</v>
      </c>
      <c r="D439" s="152">
        <v>43889</v>
      </c>
      <c r="E439" s="151" t="s">
        <v>340</v>
      </c>
      <c r="F439" s="151" t="s">
        <v>341</v>
      </c>
      <c r="G439" s="151" t="s">
        <v>976</v>
      </c>
      <c r="H439" s="151" t="s">
        <v>344</v>
      </c>
      <c r="I439" s="151" t="s">
        <v>62</v>
      </c>
      <c r="J439" s="151" t="s">
        <v>62</v>
      </c>
      <c r="K439" s="151" t="s">
        <v>736</v>
      </c>
      <c r="L439" s="151" t="s">
        <v>1079</v>
      </c>
      <c r="M439" s="158">
        <v>172.46</v>
      </c>
    </row>
    <row r="440" spans="1:13" hidden="1" outlineLevel="2" x14ac:dyDescent="0.2">
      <c r="A440" s="156">
        <v>202002</v>
      </c>
      <c r="B440" s="150">
        <v>40200002</v>
      </c>
      <c r="C440" s="151" t="s">
        <v>874</v>
      </c>
      <c r="D440" s="152">
        <v>43889</v>
      </c>
      <c r="E440" s="151" t="s">
        <v>416</v>
      </c>
      <c r="F440" s="151" t="s">
        <v>417</v>
      </c>
      <c r="G440" s="151" t="s">
        <v>817</v>
      </c>
      <c r="H440" s="151" t="s">
        <v>449</v>
      </c>
      <c r="I440" s="151" t="s">
        <v>62</v>
      </c>
      <c r="J440" s="151" t="s">
        <v>62</v>
      </c>
      <c r="K440" s="151" t="s">
        <v>736</v>
      </c>
      <c r="L440" s="151" t="s">
        <v>1080</v>
      </c>
      <c r="M440" s="158">
        <v>-5934.4</v>
      </c>
    </row>
    <row r="441" spans="1:13" hidden="1" outlineLevel="2" x14ac:dyDescent="0.2">
      <c r="A441" s="156">
        <v>202002</v>
      </c>
      <c r="B441" s="150">
        <v>40200002</v>
      </c>
      <c r="C441" s="151" t="s">
        <v>874</v>
      </c>
      <c r="D441" s="152">
        <v>43889</v>
      </c>
      <c r="E441" s="151" t="s">
        <v>416</v>
      </c>
      <c r="F441" s="151" t="s">
        <v>417</v>
      </c>
      <c r="G441" s="151" t="s">
        <v>817</v>
      </c>
      <c r="H441" s="151" t="s">
        <v>449</v>
      </c>
      <c r="I441" s="151" t="s">
        <v>62</v>
      </c>
      <c r="J441" s="151" t="s">
        <v>62</v>
      </c>
      <c r="K441" s="151" t="s">
        <v>736</v>
      </c>
      <c r="L441" s="151" t="s">
        <v>1081</v>
      </c>
      <c r="M441" s="158">
        <v>-605.20000000000005</v>
      </c>
    </row>
    <row r="442" spans="1:13" hidden="1" outlineLevel="2" x14ac:dyDescent="0.2">
      <c r="A442" s="156">
        <v>202002</v>
      </c>
      <c r="B442" s="150">
        <v>40200002</v>
      </c>
      <c r="C442" s="151" t="s">
        <v>874</v>
      </c>
      <c r="D442" s="152">
        <v>43889</v>
      </c>
      <c r="E442" s="151" t="s">
        <v>416</v>
      </c>
      <c r="F442" s="151" t="s">
        <v>417</v>
      </c>
      <c r="G442" s="151" t="s">
        <v>817</v>
      </c>
      <c r="H442" s="151" t="s">
        <v>536</v>
      </c>
      <c r="I442" s="151" t="s">
        <v>62</v>
      </c>
      <c r="J442" s="151" t="s">
        <v>62</v>
      </c>
      <c r="K442" s="151" t="s">
        <v>736</v>
      </c>
      <c r="L442" s="151" t="s">
        <v>1082</v>
      </c>
      <c r="M442" s="158">
        <v>-4119</v>
      </c>
    </row>
    <row r="443" spans="1:13" hidden="1" outlineLevel="2" x14ac:dyDescent="0.2">
      <c r="A443" s="156">
        <v>202002</v>
      </c>
      <c r="B443" s="150">
        <v>120000172</v>
      </c>
      <c r="C443" s="151" t="s">
        <v>1083</v>
      </c>
      <c r="D443" s="152">
        <v>43871</v>
      </c>
      <c r="E443" s="151" t="s">
        <v>352</v>
      </c>
      <c r="F443" s="151" t="s">
        <v>353</v>
      </c>
      <c r="G443" s="151" t="s">
        <v>817</v>
      </c>
      <c r="H443" s="151" t="s">
        <v>526</v>
      </c>
      <c r="I443" s="151" t="s">
        <v>1001</v>
      </c>
      <c r="J443" s="151" t="s">
        <v>1002</v>
      </c>
      <c r="K443" s="151" t="s">
        <v>736</v>
      </c>
      <c r="L443" s="151" t="s">
        <v>1084</v>
      </c>
      <c r="M443" s="158">
        <v>2792.5</v>
      </c>
    </row>
    <row r="444" spans="1:13" hidden="1" outlineLevel="2" x14ac:dyDescent="0.2">
      <c r="A444" s="156">
        <v>202002</v>
      </c>
      <c r="B444" s="150">
        <v>120000172</v>
      </c>
      <c r="C444" s="151" t="s">
        <v>1083</v>
      </c>
      <c r="D444" s="152">
        <v>43871</v>
      </c>
      <c r="E444" s="151" t="s">
        <v>777</v>
      </c>
      <c r="F444" s="151" t="s">
        <v>607</v>
      </c>
      <c r="G444" s="151" t="s">
        <v>62</v>
      </c>
      <c r="H444" s="151" t="s">
        <v>62</v>
      </c>
      <c r="I444" s="151" t="s">
        <v>1001</v>
      </c>
      <c r="J444" s="151" t="s">
        <v>1002</v>
      </c>
      <c r="K444" s="151" t="s">
        <v>736</v>
      </c>
      <c r="L444" s="151" t="s">
        <v>62</v>
      </c>
      <c r="M444" s="158">
        <v>-2792.5</v>
      </c>
    </row>
    <row r="445" spans="1:13" hidden="1" outlineLevel="2" x14ac:dyDescent="0.2">
      <c r="A445" s="156">
        <v>202002</v>
      </c>
      <c r="B445" s="150">
        <v>1300000513</v>
      </c>
      <c r="C445" s="151" t="s">
        <v>944</v>
      </c>
      <c r="D445" s="152">
        <v>43846</v>
      </c>
      <c r="E445" s="151" t="s">
        <v>777</v>
      </c>
      <c r="F445" s="151" t="s">
        <v>607</v>
      </c>
      <c r="G445" s="151" t="s">
        <v>62</v>
      </c>
      <c r="H445" s="151" t="s">
        <v>62</v>
      </c>
      <c r="I445" s="151" t="s">
        <v>1003</v>
      </c>
      <c r="J445" s="151" t="s">
        <v>1004</v>
      </c>
      <c r="K445" s="151" t="s">
        <v>736</v>
      </c>
      <c r="L445" s="151" t="s">
        <v>62</v>
      </c>
      <c r="M445" s="158">
        <v>-104</v>
      </c>
    </row>
    <row r="446" spans="1:13" hidden="1" outlineLevel="2" x14ac:dyDescent="0.2">
      <c r="A446" s="156">
        <v>202002</v>
      </c>
      <c r="B446" s="150">
        <v>1300000513</v>
      </c>
      <c r="C446" s="151" t="s">
        <v>944</v>
      </c>
      <c r="D446" s="152">
        <v>43846</v>
      </c>
      <c r="E446" s="151" t="s">
        <v>508</v>
      </c>
      <c r="F446" s="151" t="s">
        <v>509</v>
      </c>
      <c r="G446" s="151" t="s">
        <v>817</v>
      </c>
      <c r="H446" s="151" t="s">
        <v>526</v>
      </c>
      <c r="I446" s="151" t="s">
        <v>1003</v>
      </c>
      <c r="J446" s="151" t="s">
        <v>1004</v>
      </c>
      <c r="K446" s="151" t="s">
        <v>736</v>
      </c>
      <c r="L446" s="151" t="s">
        <v>1085</v>
      </c>
      <c r="M446" s="158">
        <v>104</v>
      </c>
    </row>
    <row r="447" spans="1:13" hidden="1" outlineLevel="2" x14ac:dyDescent="0.2">
      <c r="A447" s="156">
        <v>202002</v>
      </c>
      <c r="B447" s="150">
        <v>1300000514</v>
      </c>
      <c r="C447" s="151" t="s">
        <v>944</v>
      </c>
      <c r="D447" s="152">
        <v>43873</v>
      </c>
      <c r="E447" s="151" t="s">
        <v>777</v>
      </c>
      <c r="F447" s="151" t="s">
        <v>607</v>
      </c>
      <c r="G447" s="151" t="s">
        <v>62</v>
      </c>
      <c r="H447" s="151" t="s">
        <v>62</v>
      </c>
      <c r="I447" s="151" t="s">
        <v>868</v>
      </c>
      <c r="J447" s="151" t="s">
        <v>869</v>
      </c>
      <c r="K447" s="151" t="s">
        <v>736</v>
      </c>
      <c r="L447" s="151" t="s">
        <v>62</v>
      </c>
      <c r="M447" s="158">
        <v>-5486</v>
      </c>
    </row>
    <row r="448" spans="1:13" hidden="1" outlineLevel="2" x14ac:dyDescent="0.2">
      <c r="A448" s="156">
        <v>202002</v>
      </c>
      <c r="B448" s="150">
        <v>1300000514</v>
      </c>
      <c r="C448" s="151" t="s">
        <v>944</v>
      </c>
      <c r="D448" s="152">
        <v>43873</v>
      </c>
      <c r="E448" s="151" t="s">
        <v>352</v>
      </c>
      <c r="F448" s="151" t="s">
        <v>353</v>
      </c>
      <c r="G448" s="151" t="s">
        <v>817</v>
      </c>
      <c r="H448" s="151" t="s">
        <v>526</v>
      </c>
      <c r="I448" s="151" t="s">
        <v>868</v>
      </c>
      <c r="J448" s="151" t="s">
        <v>869</v>
      </c>
      <c r="K448" s="151" t="s">
        <v>736</v>
      </c>
      <c r="L448" s="151" t="s">
        <v>1086</v>
      </c>
      <c r="M448" s="158">
        <v>5486</v>
      </c>
    </row>
    <row r="449" spans="1:13" hidden="1" outlineLevel="2" x14ac:dyDescent="0.2">
      <c r="A449" s="156">
        <v>202002</v>
      </c>
      <c r="B449" s="150">
        <v>1300000515</v>
      </c>
      <c r="C449" s="151" t="s">
        <v>944</v>
      </c>
      <c r="D449" s="152">
        <v>43881</v>
      </c>
      <c r="E449" s="151" t="s">
        <v>490</v>
      </c>
      <c r="F449" s="151" t="s">
        <v>491</v>
      </c>
      <c r="G449" s="151" t="s">
        <v>817</v>
      </c>
      <c r="H449" s="151" t="s">
        <v>526</v>
      </c>
      <c r="I449" s="151" t="s">
        <v>855</v>
      </c>
      <c r="J449" s="151" t="s">
        <v>856</v>
      </c>
      <c r="K449" s="151" t="s">
        <v>736</v>
      </c>
      <c r="L449" s="151" t="s">
        <v>1087</v>
      </c>
      <c r="M449" s="158">
        <v>3890</v>
      </c>
    </row>
    <row r="450" spans="1:13" hidden="1" outlineLevel="2" x14ac:dyDescent="0.2">
      <c r="A450" s="156">
        <v>202002</v>
      </c>
      <c r="B450" s="150">
        <v>1300000515</v>
      </c>
      <c r="C450" s="151" t="s">
        <v>944</v>
      </c>
      <c r="D450" s="152">
        <v>43881</v>
      </c>
      <c r="E450" s="151" t="s">
        <v>777</v>
      </c>
      <c r="F450" s="151" t="s">
        <v>607</v>
      </c>
      <c r="G450" s="151" t="s">
        <v>62</v>
      </c>
      <c r="H450" s="151" t="s">
        <v>62</v>
      </c>
      <c r="I450" s="151" t="s">
        <v>855</v>
      </c>
      <c r="J450" s="151" t="s">
        <v>856</v>
      </c>
      <c r="K450" s="151" t="s">
        <v>736</v>
      </c>
      <c r="L450" s="151" t="s">
        <v>62</v>
      </c>
      <c r="M450" s="158">
        <v>-3890</v>
      </c>
    </row>
    <row r="451" spans="1:13" hidden="1" outlineLevel="2" x14ac:dyDescent="0.2">
      <c r="A451" s="156">
        <v>202002</v>
      </c>
      <c r="B451" s="150">
        <v>1300000516</v>
      </c>
      <c r="C451" s="151" t="s">
        <v>944</v>
      </c>
      <c r="D451" s="152">
        <v>43861</v>
      </c>
      <c r="E451" s="151" t="s">
        <v>777</v>
      </c>
      <c r="F451" s="151" t="s">
        <v>607</v>
      </c>
      <c r="G451" s="151" t="s">
        <v>62</v>
      </c>
      <c r="H451" s="151" t="s">
        <v>62</v>
      </c>
      <c r="I451" s="151" t="s">
        <v>1088</v>
      </c>
      <c r="J451" s="151" t="s">
        <v>1089</v>
      </c>
      <c r="K451" s="151" t="s">
        <v>736</v>
      </c>
      <c r="L451" s="151" t="s">
        <v>62</v>
      </c>
      <c r="M451" s="158">
        <v>-471.98</v>
      </c>
    </row>
    <row r="452" spans="1:13" hidden="1" outlineLevel="2" x14ac:dyDescent="0.2">
      <c r="A452" s="156">
        <v>202002</v>
      </c>
      <c r="B452" s="150">
        <v>1300000516</v>
      </c>
      <c r="C452" s="151" t="s">
        <v>944</v>
      </c>
      <c r="D452" s="152">
        <v>43861</v>
      </c>
      <c r="E452" s="151" t="s">
        <v>356</v>
      </c>
      <c r="F452" s="151" t="s">
        <v>357</v>
      </c>
      <c r="G452" s="151" t="s">
        <v>817</v>
      </c>
      <c r="H452" s="151" t="s">
        <v>204</v>
      </c>
      <c r="I452" s="151" t="s">
        <v>1088</v>
      </c>
      <c r="J452" s="151" t="s">
        <v>1089</v>
      </c>
      <c r="K452" s="151" t="s">
        <v>736</v>
      </c>
      <c r="L452" s="151" t="s">
        <v>1090</v>
      </c>
      <c r="M452" s="158">
        <v>471.98</v>
      </c>
    </row>
    <row r="453" spans="1:13" hidden="1" outlineLevel="2" x14ac:dyDescent="0.2">
      <c r="A453" s="156">
        <v>202002</v>
      </c>
      <c r="B453" s="150">
        <v>1300000517</v>
      </c>
      <c r="C453" s="151" t="s">
        <v>944</v>
      </c>
      <c r="D453" s="152">
        <v>43890</v>
      </c>
      <c r="E453" s="151" t="s">
        <v>777</v>
      </c>
      <c r="F453" s="151" t="s">
        <v>607</v>
      </c>
      <c r="G453" s="151" t="s">
        <v>62</v>
      </c>
      <c r="H453" s="151" t="s">
        <v>62</v>
      </c>
      <c r="I453" s="151" t="s">
        <v>1091</v>
      </c>
      <c r="J453" s="151" t="s">
        <v>1092</v>
      </c>
      <c r="K453" s="151" t="s">
        <v>736</v>
      </c>
      <c r="L453" s="151" t="s">
        <v>62</v>
      </c>
      <c r="M453" s="158">
        <v>-5990.45</v>
      </c>
    </row>
    <row r="454" spans="1:13" hidden="1" outlineLevel="2" x14ac:dyDescent="0.2">
      <c r="A454" s="156">
        <v>202002</v>
      </c>
      <c r="B454" s="150">
        <v>1300000517</v>
      </c>
      <c r="C454" s="151" t="s">
        <v>944</v>
      </c>
      <c r="D454" s="152">
        <v>43890</v>
      </c>
      <c r="E454" s="151" t="s">
        <v>498</v>
      </c>
      <c r="F454" s="151" t="s">
        <v>499</v>
      </c>
      <c r="G454" s="151" t="s">
        <v>817</v>
      </c>
      <c r="H454" s="151" t="s">
        <v>526</v>
      </c>
      <c r="I454" s="151" t="s">
        <v>1091</v>
      </c>
      <c r="J454" s="151" t="s">
        <v>1092</v>
      </c>
      <c r="K454" s="151" t="s">
        <v>736</v>
      </c>
      <c r="L454" s="151" t="s">
        <v>1093</v>
      </c>
      <c r="M454" s="158">
        <v>5990.45</v>
      </c>
    </row>
    <row r="455" spans="1:13" hidden="1" outlineLevel="2" x14ac:dyDescent="0.2">
      <c r="A455" s="156">
        <v>202002</v>
      </c>
      <c r="B455" s="150">
        <v>1300000518</v>
      </c>
      <c r="C455" s="151" t="s">
        <v>944</v>
      </c>
      <c r="D455" s="152">
        <v>43890</v>
      </c>
      <c r="E455" s="151" t="s">
        <v>506</v>
      </c>
      <c r="F455" s="151" t="s">
        <v>507</v>
      </c>
      <c r="G455" s="151" t="s">
        <v>817</v>
      </c>
      <c r="H455" s="151" t="s">
        <v>526</v>
      </c>
      <c r="I455" s="151" t="s">
        <v>843</v>
      </c>
      <c r="J455" s="151" t="s">
        <v>844</v>
      </c>
      <c r="K455" s="151" t="s">
        <v>736</v>
      </c>
      <c r="L455" s="151" t="s">
        <v>1094</v>
      </c>
      <c r="M455" s="158">
        <v>2767.28</v>
      </c>
    </row>
    <row r="456" spans="1:13" hidden="1" outlineLevel="2" x14ac:dyDescent="0.2">
      <c r="A456" s="156">
        <v>202002</v>
      </c>
      <c r="B456" s="150">
        <v>1300000518</v>
      </c>
      <c r="C456" s="151" t="s">
        <v>944</v>
      </c>
      <c r="D456" s="152">
        <v>43890</v>
      </c>
      <c r="E456" s="151" t="s">
        <v>777</v>
      </c>
      <c r="F456" s="151" t="s">
        <v>607</v>
      </c>
      <c r="G456" s="151" t="s">
        <v>62</v>
      </c>
      <c r="H456" s="151" t="s">
        <v>62</v>
      </c>
      <c r="I456" s="151" t="s">
        <v>843</v>
      </c>
      <c r="J456" s="151" t="s">
        <v>844</v>
      </c>
      <c r="K456" s="151" t="s">
        <v>736</v>
      </c>
      <c r="L456" s="151" t="s">
        <v>62</v>
      </c>
      <c r="M456" s="158">
        <v>-2767.28</v>
      </c>
    </row>
    <row r="457" spans="1:13" hidden="1" outlineLevel="2" x14ac:dyDescent="0.2">
      <c r="A457" s="156">
        <v>202002</v>
      </c>
      <c r="B457" s="150">
        <v>1300000519</v>
      </c>
      <c r="C457" s="151" t="s">
        <v>944</v>
      </c>
      <c r="D457" s="152">
        <v>43893</v>
      </c>
      <c r="E457" s="151" t="s">
        <v>316</v>
      </c>
      <c r="F457" s="151" t="s">
        <v>317</v>
      </c>
      <c r="G457" s="151" t="s">
        <v>876</v>
      </c>
      <c r="H457" s="151" t="s">
        <v>360</v>
      </c>
      <c r="I457" s="151" t="s">
        <v>851</v>
      </c>
      <c r="J457" s="151" t="s">
        <v>852</v>
      </c>
      <c r="K457" s="151" t="s">
        <v>736</v>
      </c>
      <c r="L457" s="151" t="s">
        <v>1095</v>
      </c>
      <c r="M457" s="158">
        <v>475</v>
      </c>
    </row>
    <row r="458" spans="1:13" hidden="1" outlineLevel="2" x14ac:dyDescent="0.2">
      <c r="A458" s="156">
        <v>202002</v>
      </c>
      <c r="B458" s="150">
        <v>1300000519</v>
      </c>
      <c r="C458" s="151" t="s">
        <v>944</v>
      </c>
      <c r="D458" s="152">
        <v>43893</v>
      </c>
      <c r="E458" s="151" t="s">
        <v>777</v>
      </c>
      <c r="F458" s="151" t="s">
        <v>607</v>
      </c>
      <c r="G458" s="151" t="s">
        <v>62</v>
      </c>
      <c r="H458" s="151" t="s">
        <v>62</v>
      </c>
      <c r="I458" s="151" t="s">
        <v>851</v>
      </c>
      <c r="J458" s="151" t="s">
        <v>852</v>
      </c>
      <c r="K458" s="151" t="s">
        <v>736</v>
      </c>
      <c r="L458" s="151" t="s">
        <v>62</v>
      </c>
      <c r="M458" s="158">
        <v>-475</v>
      </c>
    </row>
    <row r="459" spans="1:13" hidden="1" outlineLevel="2" x14ac:dyDescent="0.2">
      <c r="A459" s="156">
        <v>202002</v>
      </c>
      <c r="B459" s="150">
        <v>1300000520</v>
      </c>
      <c r="C459" s="151" t="s">
        <v>944</v>
      </c>
      <c r="D459" s="152">
        <v>43894</v>
      </c>
      <c r="E459" s="151" t="s">
        <v>777</v>
      </c>
      <c r="F459" s="151" t="s">
        <v>607</v>
      </c>
      <c r="G459" s="151" t="s">
        <v>62</v>
      </c>
      <c r="H459" s="151" t="s">
        <v>62</v>
      </c>
      <c r="I459" s="151" t="s">
        <v>866</v>
      </c>
      <c r="J459" s="151" t="s">
        <v>867</v>
      </c>
      <c r="K459" s="151" t="s">
        <v>736</v>
      </c>
      <c r="L459" s="151" t="s">
        <v>62</v>
      </c>
      <c r="M459" s="158">
        <v>-1087.5</v>
      </c>
    </row>
    <row r="460" spans="1:13" hidden="1" outlineLevel="2" x14ac:dyDescent="0.2">
      <c r="A460" s="156">
        <v>202002</v>
      </c>
      <c r="B460" s="150">
        <v>1300000520</v>
      </c>
      <c r="C460" s="151" t="s">
        <v>944</v>
      </c>
      <c r="D460" s="152">
        <v>43894</v>
      </c>
      <c r="E460" s="151" t="s">
        <v>316</v>
      </c>
      <c r="F460" s="151" t="s">
        <v>317</v>
      </c>
      <c r="G460" s="151" t="s">
        <v>976</v>
      </c>
      <c r="H460" s="151" t="s">
        <v>344</v>
      </c>
      <c r="I460" s="151" t="s">
        <v>866</v>
      </c>
      <c r="J460" s="151" t="s">
        <v>867</v>
      </c>
      <c r="K460" s="151" t="s">
        <v>736</v>
      </c>
      <c r="L460" s="151" t="s">
        <v>1096</v>
      </c>
      <c r="M460" s="158">
        <v>1087.5</v>
      </c>
    </row>
    <row r="461" spans="1:13" hidden="1" outlineLevel="2" x14ac:dyDescent="0.2">
      <c r="A461" s="156">
        <v>202002</v>
      </c>
      <c r="B461" s="150">
        <v>1300000521</v>
      </c>
      <c r="C461" s="151" t="s">
        <v>944</v>
      </c>
      <c r="D461" s="152">
        <v>43895</v>
      </c>
      <c r="E461" s="151" t="s">
        <v>356</v>
      </c>
      <c r="F461" s="151" t="s">
        <v>357</v>
      </c>
      <c r="G461" s="151" t="s">
        <v>817</v>
      </c>
      <c r="H461" s="151" t="s">
        <v>204</v>
      </c>
      <c r="I461" s="151" t="s">
        <v>1097</v>
      </c>
      <c r="J461" s="151" t="s">
        <v>1098</v>
      </c>
      <c r="K461" s="151" t="s">
        <v>736</v>
      </c>
      <c r="L461" s="151" t="s">
        <v>1099</v>
      </c>
      <c r="M461" s="158">
        <v>1126</v>
      </c>
    </row>
    <row r="462" spans="1:13" hidden="1" outlineLevel="2" x14ac:dyDescent="0.2">
      <c r="A462" s="156">
        <v>202002</v>
      </c>
      <c r="B462" s="150">
        <v>1300000521</v>
      </c>
      <c r="C462" s="151" t="s">
        <v>944</v>
      </c>
      <c r="D462" s="152">
        <v>43895</v>
      </c>
      <c r="E462" s="151" t="s">
        <v>777</v>
      </c>
      <c r="F462" s="151" t="s">
        <v>607</v>
      </c>
      <c r="G462" s="151" t="s">
        <v>62</v>
      </c>
      <c r="H462" s="151" t="s">
        <v>62</v>
      </c>
      <c r="I462" s="151" t="s">
        <v>1097</v>
      </c>
      <c r="J462" s="151" t="s">
        <v>1098</v>
      </c>
      <c r="K462" s="151" t="s">
        <v>736</v>
      </c>
      <c r="L462" s="151" t="s">
        <v>62</v>
      </c>
      <c r="M462" s="158">
        <v>-1126</v>
      </c>
    </row>
    <row r="463" spans="1:13" hidden="1" outlineLevel="2" x14ac:dyDescent="0.2">
      <c r="A463" s="156">
        <v>202002</v>
      </c>
      <c r="B463" s="150">
        <v>1300000522</v>
      </c>
      <c r="C463" s="151" t="s">
        <v>944</v>
      </c>
      <c r="D463" s="152">
        <v>43895</v>
      </c>
      <c r="E463" s="151" t="s">
        <v>777</v>
      </c>
      <c r="F463" s="151" t="s">
        <v>607</v>
      </c>
      <c r="G463" s="151" t="s">
        <v>62</v>
      </c>
      <c r="H463" s="151" t="s">
        <v>62</v>
      </c>
      <c r="I463" s="151" t="s">
        <v>1097</v>
      </c>
      <c r="J463" s="151" t="s">
        <v>1098</v>
      </c>
      <c r="K463" s="151" t="s">
        <v>736</v>
      </c>
      <c r="L463" s="151" t="s">
        <v>62</v>
      </c>
      <c r="M463" s="158">
        <v>-1220</v>
      </c>
    </row>
    <row r="464" spans="1:13" hidden="1" outlineLevel="2" x14ac:dyDescent="0.2">
      <c r="A464" s="156">
        <v>202002</v>
      </c>
      <c r="B464" s="150">
        <v>1300000522</v>
      </c>
      <c r="C464" s="151" t="s">
        <v>944</v>
      </c>
      <c r="D464" s="152">
        <v>43895</v>
      </c>
      <c r="E464" s="151" t="s">
        <v>334</v>
      </c>
      <c r="F464" s="151" t="s">
        <v>335</v>
      </c>
      <c r="G464" s="151" t="s">
        <v>807</v>
      </c>
      <c r="H464" s="151" t="s">
        <v>418</v>
      </c>
      <c r="I464" s="151" t="s">
        <v>1097</v>
      </c>
      <c r="J464" s="151" t="s">
        <v>1098</v>
      </c>
      <c r="K464" s="151" t="s">
        <v>736</v>
      </c>
      <c r="L464" s="151" t="s">
        <v>1100</v>
      </c>
      <c r="M464" s="158">
        <v>1220</v>
      </c>
    </row>
    <row r="465" spans="1:13" hidden="1" outlineLevel="2" x14ac:dyDescent="0.2">
      <c r="A465" s="156">
        <v>202002</v>
      </c>
      <c r="B465" s="150">
        <v>1300000523</v>
      </c>
      <c r="C465" s="151" t="s">
        <v>944</v>
      </c>
      <c r="D465" s="152">
        <v>43895</v>
      </c>
      <c r="E465" s="151" t="s">
        <v>334</v>
      </c>
      <c r="F465" s="151" t="s">
        <v>335</v>
      </c>
      <c r="G465" s="151" t="s">
        <v>807</v>
      </c>
      <c r="H465" s="151" t="s">
        <v>418</v>
      </c>
      <c r="I465" s="151" t="s">
        <v>1097</v>
      </c>
      <c r="J465" s="151" t="s">
        <v>1098</v>
      </c>
      <c r="K465" s="151" t="s">
        <v>736</v>
      </c>
      <c r="L465" s="151" t="s">
        <v>1101</v>
      </c>
      <c r="M465" s="158">
        <v>866</v>
      </c>
    </row>
    <row r="466" spans="1:13" hidden="1" outlineLevel="2" x14ac:dyDescent="0.2">
      <c r="A466" s="156">
        <v>202002</v>
      </c>
      <c r="B466" s="150">
        <v>1300000523</v>
      </c>
      <c r="C466" s="151" t="s">
        <v>944</v>
      </c>
      <c r="D466" s="152">
        <v>43895</v>
      </c>
      <c r="E466" s="151" t="s">
        <v>777</v>
      </c>
      <c r="F466" s="151" t="s">
        <v>607</v>
      </c>
      <c r="G466" s="151" t="s">
        <v>62</v>
      </c>
      <c r="H466" s="151" t="s">
        <v>62</v>
      </c>
      <c r="I466" s="151" t="s">
        <v>1097</v>
      </c>
      <c r="J466" s="151" t="s">
        <v>1098</v>
      </c>
      <c r="K466" s="151" t="s">
        <v>736</v>
      </c>
      <c r="L466" s="151" t="s">
        <v>62</v>
      </c>
      <c r="M466" s="158">
        <v>-866</v>
      </c>
    </row>
    <row r="467" spans="1:13" hidden="1" outlineLevel="2" x14ac:dyDescent="0.2">
      <c r="A467" s="156">
        <v>202002</v>
      </c>
      <c r="B467" s="150">
        <v>1300000524</v>
      </c>
      <c r="C467" s="151" t="s">
        <v>944</v>
      </c>
      <c r="D467" s="152">
        <v>43872</v>
      </c>
      <c r="E467" s="151" t="s">
        <v>320</v>
      </c>
      <c r="F467" s="151" t="s">
        <v>321</v>
      </c>
      <c r="G467" s="151" t="s">
        <v>807</v>
      </c>
      <c r="H467" s="151" t="s">
        <v>392</v>
      </c>
      <c r="I467" s="151" t="s">
        <v>860</v>
      </c>
      <c r="J467" s="151" t="s">
        <v>861</v>
      </c>
      <c r="K467" s="151" t="s">
        <v>736</v>
      </c>
      <c r="L467" s="151" t="s">
        <v>1102</v>
      </c>
      <c r="M467" s="158">
        <v>288.49</v>
      </c>
    </row>
    <row r="468" spans="1:13" hidden="1" outlineLevel="2" x14ac:dyDescent="0.2">
      <c r="A468" s="156">
        <v>202002</v>
      </c>
      <c r="B468" s="150">
        <v>1300000524</v>
      </c>
      <c r="C468" s="151" t="s">
        <v>944</v>
      </c>
      <c r="D468" s="152">
        <v>43872</v>
      </c>
      <c r="E468" s="151" t="s">
        <v>316</v>
      </c>
      <c r="F468" s="151" t="s">
        <v>317</v>
      </c>
      <c r="G468" s="151" t="s">
        <v>817</v>
      </c>
      <c r="H468" s="151" t="s">
        <v>540</v>
      </c>
      <c r="I468" s="151" t="s">
        <v>860</v>
      </c>
      <c r="J468" s="151" t="s">
        <v>861</v>
      </c>
      <c r="K468" s="151" t="s">
        <v>736</v>
      </c>
      <c r="L468" s="151" t="s">
        <v>1103</v>
      </c>
      <c r="M468" s="158">
        <v>147.44</v>
      </c>
    </row>
    <row r="469" spans="1:13" hidden="1" outlineLevel="2" x14ac:dyDescent="0.2">
      <c r="A469" s="156">
        <v>202002</v>
      </c>
      <c r="B469" s="150">
        <v>1300000524</v>
      </c>
      <c r="C469" s="151" t="s">
        <v>944</v>
      </c>
      <c r="D469" s="152">
        <v>43872</v>
      </c>
      <c r="E469" s="151" t="s">
        <v>316</v>
      </c>
      <c r="F469" s="151" t="s">
        <v>317</v>
      </c>
      <c r="G469" s="151" t="s">
        <v>817</v>
      </c>
      <c r="H469" s="151" t="s">
        <v>540</v>
      </c>
      <c r="I469" s="151" t="s">
        <v>860</v>
      </c>
      <c r="J469" s="151" t="s">
        <v>861</v>
      </c>
      <c r="K469" s="151" t="s">
        <v>736</v>
      </c>
      <c r="L469" s="151" t="s">
        <v>1104</v>
      </c>
      <c r="M469" s="158">
        <v>1003.05</v>
      </c>
    </row>
    <row r="470" spans="1:13" hidden="1" outlineLevel="2" x14ac:dyDescent="0.2">
      <c r="A470" s="156">
        <v>202002</v>
      </c>
      <c r="B470" s="150">
        <v>1300000524</v>
      </c>
      <c r="C470" s="151" t="s">
        <v>944</v>
      </c>
      <c r="D470" s="152">
        <v>43872</v>
      </c>
      <c r="E470" s="151" t="s">
        <v>316</v>
      </c>
      <c r="F470" s="151" t="s">
        <v>317</v>
      </c>
      <c r="G470" s="151" t="s">
        <v>817</v>
      </c>
      <c r="H470" s="151" t="s">
        <v>540</v>
      </c>
      <c r="I470" s="151" t="s">
        <v>860</v>
      </c>
      <c r="J470" s="151" t="s">
        <v>861</v>
      </c>
      <c r="K470" s="151" t="s">
        <v>736</v>
      </c>
      <c r="L470" s="151" t="s">
        <v>1105</v>
      </c>
      <c r="M470" s="158">
        <v>260.01</v>
      </c>
    </row>
    <row r="471" spans="1:13" hidden="1" outlineLevel="2" x14ac:dyDescent="0.2">
      <c r="A471" s="156">
        <v>202002</v>
      </c>
      <c r="B471" s="150">
        <v>1300000524</v>
      </c>
      <c r="C471" s="151" t="s">
        <v>944</v>
      </c>
      <c r="D471" s="152">
        <v>43872</v>
      </c>
      <c r="E471" s="151" t="s">
        <v>316</v>
      </c>
      <c r="F471" s="151" t="s">
        <v>317</v>
      </c>
      <c r="G471" s="151" t="s">
        <v>817</v>
      </c>
      <c r="H471" s="151" t="s">
        <v>536</v>
      </c>
      <c r="I471" s="151" t="s">
        <v>860</v>
      </c>
      <c r="J471" s="151" t="s">
        <v>861</v>
      </c>
      <c r="K471" s="151" t="s">
        <v>736</v>
      </c>
      <c r="L471" s="151" t="s">
        <v>1106</v>
      </c>
      <c r="M471" s="158">
        <v>146.28</v>
      </c>
    </row>
    <row r="472" spans="1:13" hidden="1" outlineLevel="2" x14ac:dyDescent="0.2">
      <c r="A472" s="156">
        <v>202002</v>
      </c>
      <c r="B472" s="150">
        <v>1300000524</v>
      </c>
      <c r="C472" s="151" t="s">
        <v>944</v>
      </c>
      <c r="D472" s="152">
        <v>43872</v>
      </c>
      <c r="E472" s="151" t="s">
        <v>316</v>
      </c>
      <c r="F472" s="151" t="s">
        <v>317</v>
      </c>
      <c r="G472" s="151" t="s">
        <v>817</v>
      </c>
      <c r="H472" s="151" t="s">
        <v>536</v>
      </c>
      <c r="I472" s="151" t="s">
        <v>860</v>
      </c>
      <c r="J472" s="151" t="s">
        <v>861</v>
      </c>
      <c r="K472" s="151" t="s">
        <v>736</v>
      </c>
      <c r="L472" s="151" t="s">
        <v>1107</v>
      </c>
      <c r="M472" s="158">
        <v>146.28</v>
      </c>
    </row>
    <row r="473" spans="1:13" hidden="1" outlineLevel="2" x14ac:dyDescent="0.2">
      <c r="A473" s="156">
        <v>202002</v>
      </c>
      <c r="B473" s="150">
        <v>1300000524</v>
      </c>
      <c r="C473" s="151" t="s">
        <v>944</v>
      </c>
      <c r="D473" s="152">
        <v>43872</v>
      </c>
      <c r="E473" s="151" t="s">
        <v>316</v>
      </c>
      <c r="F473" s="151" t="s">
        <v>317</v>
      </c>
      <c r="G473" s="151" t="s">
        <v>817</v>
      </c>
      <c r="H473" s="151" t="s">
        <v>536</v>
      </c>
      <c r="I473" s="151" t="s">
        <v>860</v>
      </c>
      <c r="J473" s="151" t="s">
        <v>861</v>
      </c>
      <c r="K473" s="151" t="s">
        <v>736</v>
      </c>
      <c r="L473" s="151" t="s">
        <v>1108</v>
      </c>
      <c r="M473" s="158">
        <v>146.28</v>
      </c>
    </row>
    <row r="474" spans="1:13" hidden="1" outlineLevel="2" x14ac:dyDescent="0.2">
      <c r="A474" s="156">
        <v>202002</v>
      </c>
      <c r="B474" s="150">
        <v>1300000524</v>
      </c>
      <c r="C474" s="151" t="s">
        <v>944</v>
      </c>
      <c r="D474" s="152">
        <v>43872</v>
      </c>
      <c r="E474" s="151" t="s">
        <v>320</v>
      </c>
      <c r="F474" s="151" t="s">
        <v>321</v>
      </c>
      <c r="G474" s="151" t="s">
        <v>817</v>
      </c>
      <c r="H474" s="151" t="s">
        <v>526</v>
      </c>
      <c r="I474" s="151" t="s">
        <v>860</v>
      </c>
      <c r="J474" s="151" t="s">
        <v>861</v>
      </c>
      <c r="K474" s="151" t="s">
        <v>736</v>
      </c>
      <c r="L474" s="151" t="s">
        <v>1109</v>
      </c>
      <c r="M474" s="158">
        <v>277.83</v>
      </c>
    </row>
    <row r="475" spans="1:13" hidden="1" outlineLevel="2" x14ac:dyDescent="0.2">
      <c r="A475" s="156">
        <v>202002</v>
      </c>
      <c r="B475" s="150">
        <v>1300000524</v>
      </c>
      <c r="C475" s="151" t="s">
        <v>944</v>
      </c>
      <c r="D475" s="152">
        <v>43872</v>
      </c>
      <c r="E475" s="151" t="s">
        <v>777</v>
      </c>
      <c r="F475" s="151" t="s">
        <v>607</v>
      </c>
      <c r="G475" s="151" t="s">
        <v>62</v>
      </c>
      <c r="H475" s="151" t="s">
        <v>62</v>
      </c>
      <c r="I475" s="151" t="s">
        <v>860</v>
      </c>
      <c r="J475" s="151" t="s">
        <v>861</v>
      </c>
      <c r="K475" s="151" t="s">
        <v>736</v>
      </c>
      <c r="L475" s="151" t="s">
        <v>62</v>
      </c>
      <c r="M475" s="158">
        <v>-3479.77</v>
      </c>
    </row>
    <row r="476" spans="1:13" hidden="1" outlineLevel="2" x14ac:dyDescent="0.2">
      <c r="A476" s="156">
        <v>202002</v>
      </c>
      <c r="B476" s="150">
        <v>1300000524</v>
      </c>
      <c r="C476" s="151" t="s">
        <v>944</v>
      </c>
      <c r="D476" s="152">
        <v>43872</v>
      </c>
      <c r="E476" s="151" t="s">
        <v>320</v>
      </c>
      <c r="F476" s="151" t="s">
        <v>321</v>
      </c>
      <c r="G476" s="151" t="s">
        <v>817</v>
      </c>
      <c r="H476" s="151" t="s">
        <v>443</v>
      </c>
      <c r="I476" s="151" t="s">
        <v>860</v>
      </c>
      <c r="J476" s="151" t="s">
        <v>861</v>
      </c>
      <c r="K476" s="151" t="s">
        <v>736</v>
      </c>
      <c r="L476" s="151" t="s">
        <v>1110</v>
      </c>
      <c r="M476" s="158">
        <v>354.01</v>
      </c>
    </row>
    <row r="477" spans="1:13" hidden="1" outlineLevel="2" x14ac:dyDescent="0.2">
      <c r="A477" s="156">
        <v>202002</v>
      </c>
      <c r="B477" s="150">
        <v>1300000524</v>
      </c>
      <c r="C477" s="151" t="s">
        <v>944</v>
      </c>
      <c r="D477" s="152">
        <v>43872</v>
      </c>
      <c r="E477" s="151" t="s">
        <v>316</v>
      </c>
      <c r="F477" s="151" t="s">
        <v>317</v>
      </c>
      <c r="G477" s="151" t="s">
        <v>817</v>
      </c>
      <c r="H477" s="151" t="s">
        <v>536</v>
      </c>
      <c r="I477" s="151" t="s">
        <v>860</v>
      </c>
      <c r="J477" s="151" t="s">
        <v>861</v>
      </c>
      <c r="K477" s="151" t="s">
        <v>736</v>
      </c>
      <c r="L477" s="151" t="s">
        <v>1111</v>
      </c>
      <c r="M477" s="158">
        <v>146.28</v>
      </c>
    </row>
    <row r="478" spans="1:13" hidden="1" outlineLevel="2" x14ac:dyDescent="0.2">
      <c r="A478" s="156">
        <v>202002</v>
      </c>
      <c r="B478" s="150">
        <v>1300000524</v>
      </c>
      <c r="C478" s="151" t="s">
        <v>944</v>
      </c>
      <c r="D478" s="152">
        <v>43872</v>
      </c>
      <c r="E478" s="151" t="s">
        <v>316</v>
      </c>
      <c r="F478" s="151" t="s">
        <v>317</v>
      </c>
      <c r="G478" s="151" t="s">
        <v>817</v>
      </c>
      <c r="H478" s="151" t="s">
        <v>536</v>
      </c>
      <c r="I478" s="151" t="s">
        <v>860</v>
      </c>
      <c r="J478" s="151" t="s">
        <v>861</v>
      </c>
      <c r="K478" s="151" t="s">
        <v>736</v>
      </c>
      <c r="L478" s="151" t="s">
        <v>1112</v>
      </c>
      <c r="M478" s="158">
        <v>146.28</v>
      </c>
    </row>
    <row r="479" spans="1:13" hidden="1" outlineLevel="2" x14ac:dyDescent="0.2">
      <c r="A479" s="156">
        <v>202002</v>
      </c>
      <c r="B479" s="150">
        <v>1300000524</v>
      </c>
      <c r="C479" s="151" t="s">
        <v>944</v>
      </c>
      <c r="D479" s="152">
        <v>43872</v>
      </c>
      <c r="E479" s="151" t="s">
        <v>316</v>
      </c>
      <c r="F479" s="151" t="s">
        <v>317</v>
      </c>
      <c r="G479" s="151" t="s">
        <v>817</v>
      </c>
      <c r="H479" s="151" t="s">
        <v>536</v>
      </c>
      <c r="I479" s="151" t="s">
        <v>860</v>
      </c>
      <c r="J479" s="151" t="s">
        <v>861</v>
      </c>
      <c r="K479" s="151" t="s">
        <v>736</v>
      </c>
      <c r="L479" s="151" t="s">
        <v>1113</v>
      </c>
      <c r="M479" s="158">
        <v>271.26</v>
      </c>
    </row>
    <row r="480" spans="1:13" hidden="1" outlineLevel="2" x14ac:dyDescent="0.2">
      <c r="A480" s="156">
        <v>202002</v>
      </c>
      <c r="B480" s="150">
        <v>1300000524</v>
      </c>
      <c r="C480" s="151" t="s">
        <v>944</v>
      </c>
      <c r="D480" s="152">
        <v>43872</v>
      </c>
      <c r="E480" s="151" t="s">
        <v>316</v>
      </c>
      <c r="F480" s="151" t="s">
        <v>317</v>
      </c>
      <c r="G480" s="151" t="s">
        <v>807</v>
      </c>
      <c r="H480" s="151" t="s">
        <v>418</v>
      </c>
      <c r="I480" s="151" t="s">
        <v>860</v>
      </c>
      <c r="J480" s="151" t="s">
        <v>861</v>
      </c>
      <c r="K480" s="151" t="s">
        <v>736</v>
      </c>
      <c r="L480" s="151" t="s">
        <v>1114</v>
      </c>
      <c r="M480" s="158">
        <v>146.28</v>
      </c>
    </row>
    <row r="481" spans="1:13" hidden="1" outlineLevel="1" collapsed="1" x14ac:dyDescent="0.2">
      <c r="A481" s="157">
        <v>202002</v>
      </c>
      <c r="B481" s="153"/>
      <c r="C481" s="154"/>
      <c r="D481" s="155"/>
      <c r="E481" s="154"/>
      <c r="F481" s="154"/>
      <c r="G481" s="154"/>
      <c r="H481" s="154"/>
      <c r="I481" s="154"/>
      <c r="J481" s="154"/>
      <c r="K481" s="154"/>
      <c r="L481" s="154"/>
      <c r="M481" s="159">
        <f>SUBTOTAL(9,M276:M480)</f>
        <v>0</v>
      </c>
    </row>
    <row r="482" spans="1:13" hidden="1" outlineLevel="2" x14ac:dyDescent="0.2">
      <c r="A482" s="156">
        <v>202003</v>
      </c>
      <c r="B482" s="150">
        <v>3100016</v>
      </c>
      <c r="C482" s="151" t="s">
        <v>732</v>
      </c>
      <c r="D482" s="152">
        <v>43909</v>
      </c>
      <c r="E482" s="151" t="s">
        <v>741</v>
      </c>
      <c r="F482" s="151" t="s">
        <v>586</v>
      </c>
      <c r="G482" s="151" t="s">
        <v>62</v>
      </c>
      <c r="H482" s="151" t="s">
        <v>62</v>
      </c>
      <c r="I482" s="151" t="s">
        <v>62</v>
      </c>
      <c r="J482" s="151" t="s">
        <v>62</v>
      </c>
      <c r="K482" s="151" t="s">
        <v>736</v>
      </c>
      <c r="L482" s="151" t="s">
        <v>1115</v>
      </c>
      <c r="M482" s="158">
        <v>883</v>
      </c>
    </row>
    <row r="483" spans="1:13" hidden="1" outlineLevel="2" x14ac:dyDescent="0.2">
      <c r="A483" s="156">
        <v>202003</v>
      </c>
      <c r="B483" s="150">
        <v>3100016</v>
      </c>
      <c r="C483" s="151" t="s">
        <v>732</v>
      </c>
      <c r="D483" s="152">
        <v>43909</v>
      </c>
      <c r="E483" s="151" t="s">
        <v>733</v>
      </c>
      <c r="F483" s="151" t="s">
        <v>13</v>
      </c>
      <c r="G483" s="151" t="s">
        <v>62</v>
      </c>
      <c r="H483" s="151" t="s">
        <v>62</v>
      </c>
      <c r="I483" s="151" t="s">
        <v>734</v>
      </c>
      <c r="J483" s="151" t="s">
        <v>735</v>
      </c>
      <c r="K483" s="151" t="s">
        <v>736</v>
      </c>
      <c r="L483" s="151" t="s">
        <v>1116</v>
      </c>
      <c r="M483" s="158">
        <v>-883</v>
      </c>
    </row>
    <row r="484" spans="1:13" hidden="1" outlineLevel="2" x14ac:dyDescent="0.2">
      <c r="A484" s="156">
        <v>202003</v>
      </c>
      <c r="B484" s="150">
        <v>15200013</v>
      </c>
      <c r="C484" s="151" t="s">
        <v>772</v>
      </c>
      <c r="D484" s="152">
        <v>43921</v>
      </c>
      <c r="E484" s="151" t="s">
        <v>777</v>
      </c>
      <c r="F484" s="151" t="s">
        <v>607</v>
      </c>
      <c r="G484" s="151" t="s">
        <v>62</v>
      </c>
      <c r="H484" s="151" t="s">
        <v>62</v>
      </c>
      <c r="I484" s="151" t="s">
        <v>1117</v>
      </c>
      <c r="J484" s="151" t="s">
        <v>1118</v>
      </c>
      <c r="K484" s="151" t="s">
        <v>736</v>
      </c>
      <c r="L484" s="151" t="s">
        <v>1119</v>
      </c>
      <c r="M484" s="158">
        <v>-17900</v>
      </c>
    </row>
    <row r="485" spans="1:13" hidden="1" outlineLevel="2" x14ac:dyDescent="0.2">
      <c r="A485" s="156">
        <v>202003</v>
      </c>
      <c r="B485" s="150">
        <v>15200013</v>
      </c>
      <c r="C485" s="151" t="s">
        <v>772</v>
      </c>
      <c r="D485" s="152">
        <v>43921</v>
      </c>
      <c r="E485" s="151" t="s">
        <v>1120</v>
      </c>
      <c r="F485" s="151" t="s">
        <v>560</v>
      </c>
      <c r="G485" s="151" t="s">
        <v>62</v>
      </c>
      <c r="H485" s="151" t="s">
        <v>62</v>
      </c>
      <c r="I485" s="151" t="s">
        <v>1117</v>
      </c>
      <c r="J485" s="151" t="s">
        <v>1118</v>
      </c>
      <c r="K485" s="151" t="s">
        <v>736</v>
      </c>
      <c r="L485" s="151" t="s">
        <v>1119</v>
      </c>
      <c r="M485" s="158">
        <v>17900</v>
      </c>
    </row>
    <row r="486" spans="1:13" hidden="1" outlineLevel="2" x14ac:dyDescent="0.2">
      <c r="A486" s="156">
        <v>202003</v>
      </c>
      <c r="B486" s="150">
        <v>15200013</v>
      </c>
      <c r="C486" s="151" t="s">
        <v>772</v>
      </c>
      <c r="D486" s="152">
        <v>43921</v>
      </c>
      <c r="E486" s="151" t="s">
        <v>370</v>
      </c>
      <c r="F486" s="151" t="s">
        <v>371</v>
      </c>
      <c r="G486" s="151" t="s">
        <v>817</v>
      </c>
      <c r="H486" s="151" t="s">
        <v>526</v>
      </c>
      <c r="I486" s="151" t="s">
        <v>1117</v>
      </c>
      <c r="J486" s="151" t="s">
        <v>1118</v>
      </c>
      <c r="K486" s="151" t="s">
        <v>736</v>
      </c>
      <c r="L486" s="151" t="s">
        <v>1119</v>
      </c>
      <c r="M486" s="158">
        <v>17900</v>
      </c>
    </row>
    <row r="487" spans="1:13" hidden="1" outlineLevel="2" x14ac:dyDescent="0.2">
      <c r="A487" s="156">
        <v>202003</v>
      </c>
      <c r="B487" s="150">
        <v>15200013</v>
      </c>
      <c r="C487" s="151" t="s">
        <v>772</v>
      </c>
      <c r="D487" s="152">
        <v>43921</v>
      </c>
      <c r="E487" s="151" t="s">
        <v>441</v>
      </c>
      <c r="F487" s="151" t="s">
        <v>442</v>
      </c>
      <c r="G487" s="151" t="s">
        <v>817</v>
      </c>
      <c r="H487" s="151" t="s">
        <v>526</v>
      </c>
      <c r="I487" s="151" t="s">
        <v>1117</v>
      </c>
      <c r="J487" s="151" t="s">
        <v>1118</v>
      </c>
      <c r="K487" s="151" t="s">
        <v>736</v>
      </c>
      <c r="L487" s="151" t="s">
        <v>1119</v>
      </c>
      <c r="M487" s="158">
        <v>-17900</v>
      </c>
    </row>
    <row r="488" spans="1:13" hidden="1" outlineLevel="2" x14ac:dyDescent="0.2">
      <c r="A488" s="156">
        <v>202003</v>
      </c>
      <c r="B488" s="150">
        <v>15200014</v>
      </c>
      <c r="C488" s="151" t="s">
        <v>772</v>
      </c>
      <c r="D488" s="152">
        <v>43921</v>
      </c>
      <c r="E488" s="151" t="s">
        <v>370</v>
      </c>
      <c r="F488" s="151" t="s">
        <v>371</v>
      </c>
      <c r="G488" s="151" t="s">
        <v>807</v>
      </c>
      <c r="H488" s="151" t="s">
        <v>400</v>
      </c>
      <c r="I488" s="151" t="s">
        <v>780</v>
      </c>
      <c r="J488" s="151" t="s">
        <v>735</v>
      </c>
      <c r="K488" s="151" t="s">
        <v>736</v>
      </c>
      <c r="L488" s="151" t="s">
        <v>1121</v>
      </c>
      <c r="M488" s="158">
        <v>1000000</v>
      </c>
    </row>
    <row r="489" spans="1:13" hidden="1" outlineLevel="2" x14ac:dyDescent="0.2">
      <c r="A489" s="156">
        <v>202003</v>
      </c>
      <c r="B489" s="150">
        <v>15200014</v>
      </c>
      <c r="C489" s="151" t="s">
        <v>772</v>
      </c>
      <c r="D489" s="152">
        <v>43921</v>
      </c>
      <c r="E489" s="151" t="s">
        <v>808</v>
      </c>
      <c r="F489" s="151" t="s">
        <v>566</v>
      </c>
      <c r="G489" s="151" t="s">
        <v>807</v>
      </c>
      <c r="H489" s="151" t="s">
        <v>400</v>
      </c>
      <c r="I489" s="151" t="s">
        <v>780</v>
      </c>
      <c r="J489" s="151" t="s">
        <v>735</v>
      </c>
      <c r="K489" s="151" t="s">
        <v>736</v>
      </c>
      <c r="L489" s="151" t="s">
        <v>1121</v>
      </c>
      <c r="M489" s="158">
        <v>1000000</v>
      </c>
    </row>
    <row r="490" spans="1:13" hidden="1" outlineLevel="2" x14ac:dyDescent="0.2">
      <c r="A490" s="156">
        <v>202003</v>
      </c>
      <c r="B490" s="150">
        <v>15200014</v>
      </c>
      <c r="C490" s="151" t="s">
        <v>772</v>
      </c>
      <c r="D490" s="152">
        <v>43921</v>
      </c>
      <c r="E490" s="151" t="s">
        <v>362</v>
      </c>
      <c r="F490" s="151" t="s">
        <v>363</v>
      </c>
      <c r="G490" s="151" t="s">
        <v>807</v>
      </c>
      <c r="H490" s="151" t="s">
        <v>400</v>
      </c>
      <c r="I490" s="151" t="s">
        <v>780</v>
      </c>
      <c r="J490" s="151" t="s">
        <v>735</v>
      </c>
      <c r="K490" s="151" t="s">
        <v>736</v>
      </c>
      <c r="L490" s="151" t="s">
        <v>1121</v>
      </c>
      <c r="M490" s="158">
        <v>-1000000</v>
      </c>
    </row>
    <row r="491" spans="1:13" hidden="1" outlineLevel="2" x14ac:dyDescent="0.2">
      <c r="A491" s="156">
        <v>202003</v>
      </c>
      <c r="B491" s="150">
        <v>15200014</v>
      </c>
      <c r="C491" s="151" t="s">
        <v>772</v>
      </c>
      <c r="D491" s="152">
        <v>43921</v>
      </c>
      <c r="E491" s="151" t="s">
        <v>777</v>
      </c>
      <c r="F491" s="151" t="s">
        <v>607</v>
      </c>
      <c r="G491" s="151" t="s">
        <v>62</v>
      </c>
      <c r="H491" s="151" t="s">
        <v>62</v>
      </c>
      <c r="I491" s="151" t="s">
        <v>780</v>
      </c>
      <c r="J491" s="151" t="s">
        <v>735</v>
      </c>
      <c r="K491" s="151" t="s">
        <v>736</v>
      </c>
      <c r="L491" s="151" t="s">
        <v>1121</v>
      </c>
      <c r="M491" s="158">
        <v>-1000000</v>
      </c>
    </row>
    <row r="492" spans="1:13" hidden="1" outlineLevel="2" x14ac:dyDescent="0.2">
      <c r="A492" s="156">
        <v>202003</v>
      </c>
      <c r="B492" s="150">
        <v>15200025</v>
      </c>
      <c r="C492" s="151" t="s">
        <v>772</v>
      </c>
      <c r="D492" s="152">
        <v>43921</v>
      </c>
      <c r="E492" s="151" t="s">
        <v>733</v>
      </c>
      <c r="F492" s="151" t="s">
        <v>13</v>
      </c>
      <c r="G492" s="151" t="s">
        <v>62</v>
      </c>
      <c r="H492" s="151" t="s">
        <v>62</v>
      </c>
      <c r="I492" s="151" t="s">
        <v>738</v>
      </c>
      <c r="J492" s="151" t="s">
        <v>739</v>
      </c>
      <c r="K492" s="151" t="s">
        <v>736</v>
      </c>
      <c r="L492" s="151" t="s">
        <v>1122</v>
      </c>
      <c r="M492" s="158">
        <v>13050</v>
      </c>
    </row>
    <row r="493" spans="1:13" hidden="1" outlineLevel="2" x14ac:dyDescent="0.2">
      <c r="A493" s="156">
        <v>202003</v>
      </c>
      <c r="B493" s="150">
        <v>15200025</v>
      </c>
      <c r="C493" s="151" t="s">
        <v>772</v>
      </c>
      <c r="D493" s="152">
        <v>43921</v>
      </c>
      <c r="E493" s="151" t="s">
        <v>777</v>
      </c>
      <c r="F493" s="151" t="s">
        <v>607</v>
      </c>
      <c r="G493" s="151" t="s">
        <v>62</v>
      </c>
      <c r="H493" s="151" t="s">
        <v>62</v>
      </c>
      <c r="I493" s="151" t="s">
        <v>785</v>
      </c>
      <c r="J493" s="151" t="s">
        <v>739</v>
      </c>
      <c r="K493" s="151" t="s">
        <v>736</v>
      </c>
      <c r="L493" s="151" t="s">
        <v>1123</v>
      </c>
      <c r="M493" s="158">
        <v>-13050</v>
      </c>
    </row>
    <row r="494" spans="1:13" hidden="1" outlineLevel="2" x14ac:dyDescent="0.2">
      <c r="A494" s="156">
        <v>202003</v>
      </c>
      <c r="B494" s="150">
        <v>15200026</v>
      </c>
      <c r="C494" s="151" t="s">
        <v>772</v>
      </c>
      <c r="D494" s="152">
        <v>43921</v>
      </c>
      <c r="E494" s="151" t="s">
        <v>777</v>
      </c>
      <c r="F494" s="151" t="s">
        <v>607</v>
      </c>
      <c r="G494" s="151" t="s">
        <v>62</v>
      </c>
      <c r="H494" s="151" t="s">
        <v>62</v>
      </c>
      <c r="I494" s="151" t="s">
        <v>790</v>
      </c>
      <c r="J494" s="151" t="s">
        <v>759</v>
      </c>
      <c r="K494" s="151" t="s">
        <v>736</v>
      </c>
      <c r="L494" s="151" t="s">
        <v>1124</v>
      </c>
      <c r="M494" s="158">
        <v>-16340.79</v>
      </c>
    </row>
    <row r="495" spans="1:13" hidden="1" outlineLevel="2" x14ac:dyDescent="0.2">
      <c r="A495" s="156">
        <v>202003</v>
      </c>
      <c r="B495" s="150">
        <v>15200026</v>
      </c>
      <c r="C495" s="151" t="s">
        <v>772</v>
      </c>
      <c r="D495" s="152">
        <v>43921</v>
      </c>
      <c r="E495" s="151" t="s">
        <v>733</v>
      </c>
      <c r="F495" s="151" t="s">
        <v>13</v>
      </c>
      <c r="G495" s="151" t="s">
        <v>62</v>
      </c>
      <c r="H495" s="151" t="s">
        <v>62</v>
      </c>
      <c r="I495" s="151" t="s">
        <v>758</v>
      </c>
      <c r="J495" s="151" t="s">
        <v>759</v>
      </c>
      <c r="K495" s="151" t="s">
        <v>736</v>
      </c>
      <c r="L495" s="151" t="s">
        <v>1125</v>
      </c>
      <c r="M495" s="158">
        <v>16340.79</v>
      </c>
    </row>
    <row r="496" spans="1:13" hidden="1" outlineLevel="2" x14ac:dyDescent="0.2">
      <c r="A496" s="156">
        <v>202003</v>
      </c>
      <c r="B496" s="150">
        <v>33200005</v>
      </c>
      <c r="C496" s="151" t="s">
        <v>816</v>
      </c>
      <c r="D496" s="152">
        <v>43892</v>
      </c>
      <c r="E496" s="151" t="s">
        <v>741</v>
      </c>
      <c r="F496" s="151" t="s">
        <v>586</v>
      </c>
      <c r="G496" s="151" t="s">
        <v>62</v>
      </c>
      <c r="H496" s="151" t="s">
        <v>62</v>
      </c>
      <c r="I496" s="151" t="s">
        <v>62</v>
      </c>
      <c r="J496" s="151" t="s">
        <v>62</v>
      </c>
      <c r="K496" s="151" t="s">
        <v>736</v>
      </c>
      <c r="L496" s="151" t="s">
        <v>994</v>
      </c>
      <c r="M496" s="158">
        <v>-15.5</v>
      </c>
    </row>
    <row r="497" spans="1:13" hidden="1" outlineLevel="2" x14ac:dyDescent="0.2">
      <c r="A497" s="156">
        <v>202003</v>
      </c>
      <c r="B497" s="150">
        <v>33200005</v>
      </c>
      <c r="C497" s="151" t="s">
        <v>816</v>
      </c>
      <c r="D497" s="152">
        <v>43892</v>
      </c>
      <c r="E497" s="151" t="s">
        <v>518</v>
      </c>
      <c r="F497" s="151" t="s">
        <v>519</v>
      </c>
      <c r="G497" s="151" t="s">
        <v>817</v>
      </c>
      <c r="H497" s="151" t="s">
        <v>526</v>
      </c>
      <c r="I497" s="151" t="s">
        <v>62</v>
      </c>
      <c r="J497" s="151" t="s">
        <v>62</v>
      </c>
      <c r="K497" s="151" t="s">
        <v>736</v>
      </c>
      <c r="L497" s="151" t="s">
        <v>994</v>
      </c>
      <c r="M497" s="158">
        <v>15.5</v>
      </c>
    </row>
    <row r="498" spans="1:13" hidden="1" outlineLevel="2" x14ac:dyDescent="0.2">
      <c r="A498" s="156">
        <v>202003</v>
      </c>
      <c r="B498" s="150">
        <v>33200006</v>
      </c>
      <c r="C498" s="151" t="s">
        <v>816</v>
      </c>
      <c r="D498" s="152">
        <v>43900</v>
      </c>
      <c r="E498" s="151" t="s">
        <v>741</v>
      </c>
      <c r="F498" s="151" t="s">
        <v>586</v>
      </c>
      <c r="G498" s="151" t="s">
        <v>62</v>
      </c>
      <c r="H498" s="151" t="s">
        <v>62</v>
      </c>
      <c r="I498" s="151" t="s">
        <v>62</v>
      </c>
      <c r="J498" s="151" t="s">
        <v>62</v>
      </c>
      <c r="K498" s="151" t="s">
        <v>736</v>
      </c>
      <c r="L498" s="151" t="s">
        <v>1126</v>
      </c>
      <c r="M498" s="158">
        <v>-92448</v>
      </c>
    </row>
    <row r="499" spans="1:13" hidden="1" outlineLevel="2" x14ac:dyDescent="0.2">
      <c r="A499" s="156">
        <v>202003</v>
      </c>
      <c r="B499" s="150">
        <v>33200006</v>
      </c>
      <c r="C499" s="151" t="s">
        <v>816</v>
      </c>
      <c r="D499" s="152">
        <v>43900</v>
      </c>
      <c r="E499" s="151" t="s">
        <v>1127</v>
      </c>
      <c r="F499" s="151" t="s">
        <v>617</v>
      </c>
      <c r="G499" s="151" t="s">
        <v>62</v>
      </c>
      <c r="H499" s="151" t="s">
        <v>62</v>
      </c>
      <c r="I499" s="151" t="s">
        <v>62</v>
      </c>
      <c r="J499" s="151" t="s">
        <v>62</v>
      </c>
      <c r="K499" s="151" t="s">
        <v>736</v>
      </c>
      <c r="L499" s="151" t="s">
        <v>1126</v>
      </c>
      <c r="M499" s="158">
        <v>92448</v>
      </c>
    </row>
    <row r="500" spans="1:13" hidden="1" outlineLevel="2" x14ac:dyDescent="0.2">
      <c r="A500" s="156">
        <v>202003</v>
      </c>
      <c r="B500" s="150">
        <v>33200012</v>
      </c>
      <c r="C500" s="151" t="s">
        <v>816</v>
      </c>
      <c r="D500" s="152">
        <v>43892</v>
      </c>
      <c r="E500" s="151" t="s">
        <v>779</v>
      </c>
      <c r="F500" s="151" t="s">
        <v>561</v>
      </c>
      <c r="G500" s="151" t="s">
        <v>62</v>
      </c>
      <c r="H500" s="151" t="s">
        <v>62</v>
      </c>
      <c r="I500" s="151" t="s">
        <v>62</v>
      </c>
      <c r="J500" s="151" t="s">
        <v>62</v>
      </c>
      <c r="K500" s="151" t="s">
        <v>736</v>
      </c>
      <c r="L500" s="151" t="s">
        <v>1128</v>
      </c>
      <c r="M500" s="158">
        <v>-105836</v>
      </c>
    </row>
    <row r="501" spans="1:13" hidden="1" outlineLevel="2" x14ac:dyDescent="0.2">
      <c r="A501" s="156">
        <v>202003</v>
      </c>
      <c r="B501" s="150">
        <v>33200012</v>
      </c>
      <c r="C501" s="151" t="s">
        <v>816</v>
      </c>
      <c r="D501" s="152">
        <v>43892</v>
      </c>
      <c r="E501" s="151" t="s">
        <v>741</v>
      </c>
      <c r="F501" s="151" t="s">
        <v>586</v>
      </c>
      <c r="G501" s="151" t="s">
        <v>62</v>
      </c>
      <c r="H501" s="151" t="s">
        <v>62</v>
      </c>
      <c r="I501" s="151" t="s">
        <v>62</v>
      </c>
      <c r="J501" s="151" t="s">
        <v>62</v>
      </c>
      <c r="K501" s="151" t="s">
        <v>736</v>
      </c>
      <c r="L501" s="151" t="s">
        <v>1128</v>
      </c>
      <c r="M501" s="158">
        <v>105836</v>
      </c>
    </row>
    <row r="502" spans="1:13" hidden="1" outlineLevel="2" x14ac:dyDescent="0.2">
      <c r="A502" s="156">
        <v>202003</v>
      </c>
      <c r="B502" s="150">
        <v>33200018</v>
      </c>
      <c r="C502" s="151" t="s">
        <v>816</v>
      </c>
      <c r="D502" s="152">
        <v>43896</v>
      </c>
      <c r="E502" s="151" t="s">
        <v>1129</v>
      </c>
      <c r="F502" s="151" t="s">
        <v>565</v>
      </c>
      <c r="G502" s="151" t="s">
        <v>807</v>
      </c>
      <c r="H502" s="151" t="s">
        <v>386</v>
      </c>
      <c r="I502" s="151" t="s">
        <v>62</v>
      </c>
      <c r="J502" s="151" t="s">
        <v>62</v>
      </c>
      <c r="K502" s="151" t="s">
        <v>736</v>
      </c>
      <c r="L502" s="151" t="s">
        <v>1130</v>
      </c>
      <c r="M502" s="158">
        <v>-770000</v>
      </c>
    </row>
    <row r="503" spans="1:13" hidden="1" outlineLevel="2" x14ac:dyDescent="0.2">
      <c r="A503" s="156">
        <v>202003</v>
      </c>
      <c r="B503" s="150">
        <v>33200018</v>
      </c>
      <c r="C503" s="151" t="s">
        <v>816</v>
      </c>
      <c r="D503" s="152">
        <v>43896</v>
      </c>
      <c r="E503" s="151" t="s">
        <v>1129</v>
      </c>
      <c r="F503" s="151" t="s">
        <v>565</v>
      </c>
      <c r="G503" s="151" t="s">
        <v>807</v>
      </c>
      <c r="H503" s="151" t="s">
        <v>398</v>
      </c>
      <c r="I503" s="151" t="s">
        <v>62</v>
      </c>
      <c r="J503" s="151" t="s">
        <v>62</v>
      </c>
      <c r="K503" s="151" t="s">
        <v>736</v>
      </c>
      <c r="L503" s="151" t="s">
        <v>1131</v>
      </c>
      <c r="M503" s="158">
        <v>-575000</v>
      </c>
    </row>
    <row r="504" spans="1:13" hidden="1" outlineLevel="2" x14ac:dyDescent="0.2">
      <c r="A504" s="156">
        <v>202003</v>
      </c>
      <c r="B504" s="150">
        <v>33200018</v>
      </c>
      <c r="C504" s="151" t="s">
        <v>816</v>
      </c>
      <c r="D504" s="152">
        <v>43896</v>
      </c>
      <c r="E504" s="151" t="s">
        <v>1129</v>
      </c>
      <c r="F504" s="151" t="s">
        <v>565</v>
      </c>
      <c r="G504" s="151" t="s">
        <v>807</v>
      </c>
      <c r="H504" s="151" t="s">
        <v>400</v>
      </c>
      <c r="I504" s="151" t="s">
        <v>62</v>
      </c>
      <c r="J504" s="151" t="s">
        <v>62</v>
      </c>
      <c r="K504" s="151" t="s">
        <v>736</v>
      </c>
      <c r="L504" s="151" t="s">
        <v>1132</v>
      </c>
      <c r="M504" s="158">
        <v>-500000</v>
      </c>
    </row>
    <row r="505" spans="1:13" hidden="1" outlineLevel="2" x14ac:dyDescent="0.2">
      <c r="A505" s="156">
        <v>202003</v>
      </c>
      <c r="B505" s="150">
        <v>33200018</v>
      </c>
      <c r="C505" s="151" t="s">
        <v>816</v>
      </c>
      <c r="D505" s="152">
        <v>43896</v>
      </c>
      <c r="E505" s="151" t="s">
        <v>1129</v>
      </c>
      <c r="F505" s="151" t="s">
        <v>565</v>
      </c>
      <c r="G505" s="151" t="s">
        <v>807</v>
      </c>
      <c r="H505" s="151" t="s">
        <v>424</v>
      </c>
      <c r="I505" s="151" t="s">
        <v>62</v>
      </c>
      <c r="J505" s="151" t="s">
        <v>62</v>
      </c>
      <c r="K505" s="151" t="s">
        <v>736</v>
      </c>
      <c r="L505" s="151" t="s">
        <v>1133</v>
      </c>
      <c r="M505" s="158">
        <v>-25000</v>
      </c>
    </row>
    <row r="506" spans="1:13" hidden="1" outlineLevel="2" x14ac:dyDescent="0.2">
      <c r="A506" s="156">
        <v>202003</v>
      </c>
      <c r="B506" s="150">
        <v>33200018</v>
      </c>
      <c r="C506" s="151" t="s">
        <v>816</v>
      </c>
      <c r="D506" s="152">
        <v>43896</v>
      </c>
      <c r="E506" s="151" t="s">
        <v>1129</v>
      </c>
      <c r="F506" s="151" t="s">
        <v>565</v>
      </c>
      <c r="G506" s="151" t="s">
        <v>807</v>
      </c>
      <c r="H506" s="151" t="s">
        <v>418</v>
      </c>
      <c r="I506" s="151" t="s">
        <v>62</v>
      </c>
      <c r="J506" s="151" t="s">
        <v>62</v>
      </c>
      <c r="K506" s="151" t="s">
        <v>736</v>
      </c>
      <c r="L506" s="151" t="s">
        <v>1134</v>
      </c>
      <c r="M506" s="158">
        <v>-50000</v>
      </c>
    </row>
    <row r="507" spans="1:13" hidden="1" outlineLevel="2" x14ac:dyDescent="0.2">
      <c r="A507" s="156">
        <v>202003</v>
      </c>
      <c r="B507" s="150">
        <v>33200018</v>
      </c>
      <c r="C507" s="151" t="s">
        <v>816</v>
      </c>
      <c r="D507" s="152">
        <v>43896</v>
      </c>
      <c r="E507" s="151" t="s">
        <v>1129</v>
      </c>
      <c r="F507" s="151" t="s">
        <v>565</v>
      </c>
      <c r="G507" s="151" t="s">
        <v>807</v>
      </c>
      <c r="H507" s="151" t="s">
        <v>430</v>
      </c>
      <c r="I507" s="151" t="s">
        <v>62</v>
      </c>
      <c r="J507" s="151" t="s">
        <v>62</v>
      </c>
      <c r="K507" s="151" t="s">
        <v>736</v>
      </c>
      <c r="L507" s="151" t="s">
        <v>1135</v>
      </c>
      <c r="M507" s="158">
        <v>-40000</v>
      </c>
    </row>
    <row r="508" spans="1:13" hidden="1" outlineLevel="2" x14ac:dyDescent="0.2">
      <c r="A508" s="156">
        <v>202003</v>
      </c>
      <c r="B508" s="150">
        <v>33200018</v>
      </c>
      <c r="C508" s="151" t="s">
        <v>816</v>
      </c>
      <c r="D508" s="152">
        <v>43896</v>
      </c>
      <c r="E508" s="151" t="s">
        <v>1129</v>
      </c>
      <c r="F508" s="151" t="s">
        <v>565</v>
      </c>
      <c r="G508" s="151" t="s">
        <v>807</v>
      </c>
      <c r="H508" s="151" t="s">
        <v>404</v>
      </c>
      <c r="I508" s="151" t="s">
        <v>62</v>
      </c>
      <c r="J508" s="151" t="s">
        <v>62</v>
      </c>
      <c r="K508" s="151" t="s">
        <v>736</v>
      </c>
      <c r="L508" s="151" t="s">
        <v>1136</v>
      </c>
      <c r="M508" s="158">
        <v>-17500</v>
      </c>
    </row>
    <row r="509" spans="1:13" hidden="1" outlineLevel="2" x14ac:dyDescent="0.2">
      <c r="A509" s="156">
        <v>202003</v>
      </c>
      <c r="B509" s="150">
        <v>33200018</v>
      </c>
      <c r="C509" s="151" t="s">
        <v>816</v>
      </c>
      <c r="D509" s="152">
        <v>43896</v>
      </c>
      <c r="E509" s="151" t="s">
        <v>1129</v>
      </c>
      <c r="F509" s="151" t="s">
        <v>565</v>
      </c>
      <c r="G509" s="151" t="s">
        <v>876</v>
      </c>
      <c r="H509" s="151" t="s">
        <v>368</v>
      </c>
      <c r="I509" s="151" t="s">
        <v>62</v>
      </c>
      <c r="J509" s="151" t="s">
        <v>62</v>
      </c>
      <c r="K509" s="151" t="s">
        <v>736</v>
      </c>
      <c r="L509" s="151" t="s">
        <v>1137</v>
      </c>
      <c r="M509" s="158">
        <v>-15000</v>
      </c>
    </row>
    <row r="510" spans="1:13" hidden="1" outlineLevel="2" x14ac:dyDescent="0.2">
      <c r="A510" s="156">
        <v>202003</v>
      </c>
      <c r="B510" s="150">
        <v>33200018</v>
      </c>
      <c r="C510" s="151" t="s">
        <v>816</v>
      </c>
      <c r="D510" s="152">
        <v>43896</v>
      </c>
      <c r="E510" s="151" t="s">
        <v>741</v>
      </c>
      <c r="F510" s="151" t="s">
        <v>586</v>
      </c>
      <c r="G510" s="151" t="s">
        <v>62</v>
      </c>
      <c r="H510" s="151" t="s">
        <v>62</v>
      </c>
      <c r="I510" s="151" t="s">
        <v>62</v>
      </c>
      <c r="J510" s="151" t="s">
        <v>62</v>
      </c>
      <c r="K510" s="151" t="s">
        <v>736</v>
      </c>
      <c r="L510" s="151" t="s">
        <v>1138</v>
      </c>
      <c r="M510" s="158">
        <v>25132</v>
      </c>
    </row>
    <row r="511" spans="1:13" hidden="1" outlineLevel="2" x14ac:dyDescent="0.2">
      <c r="A511" s="156">
        <v>202003</v>
      </c>
      <c r="B511" s="150">
        <v>33200018</v>
      </c>
      <c r="C511" s="151" t="s">
        <v>816</v>
      </c>
      <c r="D511" s="152">
        <v>43896</v>
      </c>
      <c r="E511" s="151" t="s">
        <v>741</v>
      </c>
      <c r="F511" s="151" t="s">
        <v>586</v>
      </c>
      <c r="G511" s="151" t="s">
        <v>62</v>
      </c>
      <c r="H511" s="151" t="s">
        <v>62</v>
      </c>
      <c r="I511" s="151" t="s">
        <v>62</v>
      </c>
      <c r="J511" s="151" t="s">
        <v>62</v>
      </c>
      <c r="K511" s="151" t="s">
        <v>736</v>
      </c>
      <c r="L511" s="151" t="s">
        <v>1139</v>
      </c>
      <c r="M511" s="158">
        <v>2635000</v>
      </c>
    </row>
    <row r="512" spans="1:13" hidden="1" outlineLevel="2" x14ac:dyDescent="0.2">
      <c r="A512" s="156">
        <v>202003</v>
      </c>
      <c r="B512" s="150">
        <v>33200018</v>
      </c>
      <c r="C512" s="151" t="s">
        <v>816</v>
      </c>
      <c r="D512" s="152">
        <v>43896</v>
      </c>
      <c r="E512" s="151" t="s">
        <v>471</v>
      </c>
      <c r="F512" s="151" t="s">
        <v>472</v>
      </c>
      <c r="G512" s="151" t="s">
        <v>817</v>
      </c>
      <c r="H512" s="151" t="s">
        <v>526</v>
      </c>
      <c r="I512" s="151" t="s">
        <v>62</v>
      </c>
      <c r="J512" s="151" t="s">
        <v>62</v>
      </c>
      <c r="K512" s="151" t="s">
        <v>736</v>
      </c>
      <c r="L512" s="151" t="s">
        <v>1138</v>
      </c>
      <c r="M512" s="158">
        <v>-25132</v>
      </c>
    </row>
    <row r="513" spans="1:13" hidden="1" outlineLevel="2" x14ac:dyDescent="0.2">
      <c r="A513" s="156">
        <v>202003</v>
      </c>
      <c r="B513" s="150">
        <v>33200018</v>
      </c>
      <c r="C513" s="151" t="s">
        <v>816</v>
      </c>
      <c r="D513" s="152">
        <v>43896</v>
      </c>
      <c r="E513" s="151" t="s">
        <v>1129</v>
      </c>
      <c r="F513" s="151" t="s">
        <v>565</v>
      </c>
      <c r="G513" s="151" t="s">
        <v>807</v>
      </c>
      <c r="H513" s="151" t="s">
        <v>378</v>
      </c>
      <c r="I513" s="151" t="s">
        <v>62</v>
      </c>
      <c r="J513" s="151" t="s">
        <v>62</v>
      </c>
      <c r="K513" s="151" t="s">
        <v>736</v>
      </c>
      <c r="L513" s="151" t="s">
        <v>1140</v>
      </c>
      <c r="M513" s="158">
        <v>-45000</v>
      </c>
    </row>
    <row r="514" spans="1:13" hidden="1" outlineLevel="2" x14ac:dyDescent="0.2">
      <c r="A514" s="156">
        <v>202003</v>
      </c>
      <c r="B514" s="150">
        <v>33200018</v>
      </c>
      <c r="C514" s="151" t="s">
        <v>816</v>
      </c>
      <c r="D514" s="152">
        <v>43896</v>
      </c>
      <c r="E514" s="151" t="s">
        <v>1129</v>
      </c>
      <c r="F514" s="151" t="s">
        <v>565</v>
      </c>
      <c r="G514" s="151" t="s">
        <v>807</v>
      </c>
      <c r="H514" s="151" t="s">
        <v>422</v>
      </c>
      <c r="I514" s="151" t="s">
        <v>62</v>
      </c>
      <c r="J514" s="151" t="s">
        <v>62</v>
      </c>
      <c r="K514" s="151" t="s">
        <v>736</v>
      </c>
      <c r="L514" s="151" t="s">
        <v>1141</v>
      </c>
      <c r="M514" s="158">
        <v>-70000</v>
      </c>
    </row>
    <row r="515" spans="1:13" hidden="1" outlineLevel="2" x14ac:dyDescent="0.2">
      <c r="A515" s="156">
        <v>202003</v>
      </c>
      <c r="B515" s="150">
        <v>33200018</v>
      </c>
      <c r="C515" s="151" t="s">
        <v>816</v>
      </c>
      <c r="D515" s="152">
        <v>43896</v>
      </c>
      <c r="E515" s="151" t="s">
        <v>1129</v>
      </c>
      <c r="F515" s="151" t="s">
        <v>565</v>
      </c>
      <c r="G515" s="151" t="s">
        <v>807</v>
      </c>
      <c r="H515" s="151" t="s">
        <v>378</v>
      </c>
      <c r="I515" s="151" t="s">
        <v>62</v>
      </c>
      <c r="J515" s="151" t="s">
        <v>62</v>
      </c>
      <c r="K515" s="151" t="s">
        <v>736</v>
      </c>
      <c r="L515" s="151" t="s">
        <v>1140</v>
      </c>
      <c r="M515" s="158">
        <v>-22500</v>
      </c>
    </row>
    <row r="516" spans="1:13" hidden="1" outlineLevel="2" x14ac:dyDescent="0.2">
      <c r="A516" s="156">
        <v>202003</v>
      </c>
      <c r="B516" s="150">
        <v>33200018</v>
      </c>
      <c r="C516" s="151" t="s">
        <v>816</v>
      </c>
      <c r="D516" s="152">
        <v>43896</v>
      </c>
      <c r="E516" s="151" t="s">
        <v>1129</v>
      </c>
      <c r="F516" s="151" t="s">
        <v>565</v>
      </c>
      <c r="G516" s="151" t="s">
        <v>807</v>
      </c>
      <c r="H516" s="151" t="s">
        <v>396</v>
      </c>
      <c r="I516" s="151" t="s">
        <v>62</v>
      </c>
      <c r="J516" s="151" t="s">
        <v>62</v>
      </c>
      <c r="K516" s="151" t="s">
        <v>736</v>
      </c>
      <c r="L516" s="151" t="s">
        <v>1142</v>
      </c>
      <c r="M516" s="158">
        <v>-155000</v>
      </c>
    </row>
    <row r="517" spans="1:13" hidden="1" outlineLevel="2" x14ac:dyDescent="0.2">
      <c r="A517" s="156">
        <v>202003</v>
      </c>
      <c r="B517" s="150">
        <v>33200018</v>
      </c>
      <c r="C517" s="151" t="s">
        <v>816</v>
      </c>
      <c r="D517" s="152">
        <v>43896</v>
      </c>
      <c r="E517" s="151" t="s">
        <v>1129</v>
      </c>
      <c r="F517" s="151" t="s">
        <v>565</v>
      </c>
      <c r="G517" s="151" t="s">
        <v>807</v>
      </c>
      <c r="H517" s="151" t="s">
        <v>414</v>
      </c>
      <c r="I517" s="151" t="s">
        <v>62</v>
      </c>
      <c r="J517" s="151" t="s">
        <v>62</v>
      </c>
      <c r="K517" s="151" t="s">
        <v>736</v>
      </c>
      <c r="L517" s="151" t="s">
        <v>1143</v>
      </c>
      <c r="M517" s="158">
        <v>-325000</v>
      </c>
    </row>
    <row r="518" spans="1:13" hidden="1" outlineLevel="2" x14ac:dyDescent="0.2">
      <c r="A518" s="156">
        <v>202003</v>
      </c>
      <c r="B518" s="150">
        <v>33200018</v>
      </c>
      <c r="C518" s="151" t="s">
        <v>816</v>
      </c>
      <c r="D518" s="152">
        <v>43896</v>
      </c>
      <c r="E518" s="151" t="s">
        <v>1129</v>
      </c>
      <c r="F518" s="151" t="s">
        <v>565</v>
      </c>
      <c r="G518" s="151" t="s">
        <v>807</v>
      </c>
      <c r="H518" s="151" t="s">
        <v>428</v>
      </c>
      <c r="I518" s="151" t="s">
        <v>62</v>
      </c>
      <c r="J518" s="151" t="s">
        <v>62</v>
      </c>
      <c r="K518" s="151" t="s">
        <v>736</v>
      </c>
      <c r="L518" s="151" t="s">
        <v>1144</v>
      </c>
      <c r="M518" s="158">
        <v>-25000</v>
      </c>
    </row>
    <row r="519" spans="1:13" hidden="1" outlineLevel="2" x14ac:dyDescent="0.2">
      <c r="A519" s="156">
        <v>202003</v>
      </c>
      <c r="B519" s="150">
        <v>33200019</v>
      </c>
      <c r="C519" s="151" t="s">
        <v>816</v>
      </c>
      <c r="D519" s="152">
        <v>43920</v>
      </c>
      <c r="E519" s="151" t="s">
        <v>741</v>
      </c>
      <c r="F519" s="151" t="s">
        <v>586</v>
      </c>
      <c r="G519" s="151" t="s">
        <v>62</v>
      </c>
      <c r="H519" s="151" t="s">
        <v>62</v>
      </c>
      <c r="I519" s="151" t="s">
        <v>62</v>
      </c>
      <c r="J519" s="151" t="s">
        <v>62</v>
      </c>
      <c r="K519" s="151" t="s">
        <v>736</v>
      </c>
      <c r="L519" s="151" t="s">
        <v>1145</v>
      </c>
      <c r="M519" s="158">
        <v>32748.31</v>
      </c>
    </row>
    <row r="520" spans="1:13" hidden="1" outlineLevel="2" x14ac:dyDescent="0.2">
      <c r="A520" s="156">
        <v>202003</v>
      </c>
      <c r="B520" s="150">
        <v>33200019</v>
      </c>
      <c r="C520" s="151" t="s">
        <v>816</v>
      </c>
      <c r="D520" s="152">
        <v>43920</v>
      </c>
      <c r="E520" s="151" t="s">
        <v>733</v>
      </c>
      <c r="F520" s="151" t="s">
        <v>13</v>
      </c>
      <c r="G520" s="151" t="s">
        <v>62</v>
      </c>
      <c r="H520" s="151" t="s">
        <v>62</v>
      </c>
      <c r="I520" s="151" t="s">
        <v>734</v>
      </c>
      <c r="J520" s="151" t="s">
        <v>735</v>
      </c>
      <c r="K520" s="151" t="s">
        <v>736</v>
      </c>
      <c r="L520" s="151" t="s">
        <v>1146</v>
      </c>
      <c r="M520" s="158">
        <v>-32748.31</v>
      </c>
    </row>
    <row r="521" spans="1:13" hidden="1" outlineLevel="2" x14ac:dyDescent="0.2">
      <c r="A521" s="156">
        <v>202003</v>
      </c>
      <c r="B521" s="150">
        <v>33200020</v>
      </c>
      <c r="C521" s="151" t="s">
        <v>816</v>
      </c>
      <c r="D521" s="152">
        <v>43917</v>
      </c>
      <c r="E521" s="151" t="s">
        <v>741</v>
      </c>
      <c r="F521" s="151" t="s">
        <v>586</v>
      </c>
      <c r="G521" s="151" t="s">
        <v>62</v>
      </c>
      <c r="H521" s="151" t="s">
        <v>62</v>
      </c>
      <c r="I521" s="151" t="s">
        <v>62</v>
      </c>
      <c r="J521" s="151" t="s">
        <v>62</v>
      </c>
      <c r="K521" s="151" t="s">
        <v>736</v>
      </c>
      <c r="L521" s="151" t="s">
        <v>1147</v>
      </c>
      <c r="M521" s="158">
        <v>6247</v>
      </c>
    </row>
    <row r="522" spans="1:13" hidden="1" outlineLevel="2" x14ac:dyDescent="0.2">
      <c r="A522" s="156">
        <v>202003</v>
      </c>
      <c r="B522" s="150">
        <v>33200020</v>
      </c>
      <c r="C522" s="151" t="s">
        <v>816</v>
      </c>
      <c r="D522" s="152">
        <v>43917</v>
      </c>
      <c r="E522" s="151" t="s">
        <v>516</v>
      </c>
      <c r="F522" s="151" t="s">
        <v>517</v>
      </c>
      <c r="G522" s="151" t="s">
        <v>817</v>
      </c>
      <c r="H522" s="151" t="s">
        <v>526</v>
      </c>
      <c r="I522" s="151" t="s">
        <v>62</v>
      </c>
      <c r="J522" s="151" t="s">
        <v>62</v>
      </c>
      <c r="K522" s="151" t="s">
        <v>736</v>
      </c>
      <c r="L522" s="151" t="s">
        <v>1147</v>
      </c>
      <c r="M522" s="158">
        <v>-6247</v>
      </c>
    </row>
    <row r="523" spans="1:13" hidden="1" outlineLevel="2" x14ac:dyDescent="0.2">
      <c r="A523" s="156">
        <v>202003</v>
      </c>
      <c r="B523" s="150">
        <v>35200001</v>
      </c>
      <c r="C523" s="151" t="s">
        <v>1148</v>
      </c>
      <c r="D523" s="152">
        <v>43921</v>
      </c>
      <c r="E523" s="151" t="s">
        <v>518</v>
      </c>
      <c r="F523" s="151" t="s">
        <v>519</v>
      </c>
      <c r="G523" s="151" t="s">
        <v>817</v>
      </c>
      <c r="H523" s="151" t="s">
        <v>526</v>
      </c>
      <c r="I523" s="151" t="s">
        <v>62</v>
      </c>
      <c r="J523" s="151" t="s">
        <v>62</v>
      </c>
      <c r="K523" s="151" t="s">
        <v>736</v>
      </c>
      <c r="L523" s="151" t="s">
        <v>1149</v>
      </c>
      <c r="M523" s="158">
        <v>82</v>
      </c>
    </row>
    <row r="524" spans="1:13" hidden="1" outlineLevel="2" x14ac:dyDescent="0.2">
      <c r="A524" s="156">
        <v>202003</v>
      </c>
      <c r="B524" s="150">
        <v>35200001</v>
      </c>
      <c r="C524" s="151" t="s">
        <v>1148</v>
      </c>
      <c r="D524" s="152">
        <v>43921</v>
      </c>
      <c r="E524" s="151" t="s">
        <v>741</v>
      </c>
      <c r="F524" s="151" t="s">
        <v>586</v>
      </c>
      <c r="G524" s="151" t="s">
        <v>62</v>
      </c>
      <c r="H524" s="151" t="s">
        <v>62</v>
      </c>
      <c r="I524" s="151" t="s">
        <v>62</v>
      </c>
      <c r="J524" s="151" t="s">
        <v>62</v>
      </c>
      <c r="K524" s="151" t="s">
        <v>736</v>
      </c>
      <c r="L524" s="151" t="s">
        <v>1149</v>
      </c>
      <c r="M524" s="158">
        <v>-82</v>
      </c>
    </row>
    <row r="525" spans="1:13" hidden="1" outlineLevel="2" x14ac:dyDescent="0.2">
      <c r="A525" s="156">
        <v>202003</v>
      </c>
      <c r="B525" s="150">
        <v>36200017</v>
      </c>
      <c r="C525" s="151" t="s">
        <v>842</v>
      </c>
      <c r="D525" s="152">
        <v>43892</v>
      </c>
      <c r="E525" s="151" t="s">
        <v>777</v>
      </c>
      <c r="F525" s="151" t="s">
        <v>607</v>
      </c>
      <c r="G525" s="151" t="s">
        <v>62</v>
      </c>
      <c r="H525" s="151" t="s">
        <v>62</v>
      </c>
      <c r="I525" s="151" t="s">
        <v>790</v>
      </c>
      <c r="J525" s="151" t="s">
        <v>759</v>
      </c>
      <c r="K525" s="151" t="s">
        <v>736</v>
      </c>
      <c r="L525" s="151" t="s">
        <v>62</v>
      </c>
      <c r="M525" s="158">
        <v>133430.51</v>
      </c>
    </row>
    <row r="526" spans="1:13" hidden="1" outlineLevel="2" x14ac:dyDescent="0.2">
      <c r="A526" s="156">
        <v>202003</v>
      </c>
      <c r="B526" s="150">
        <v>36200017</v>
      </c>
      <c r="C526" s="151" t="s">
        <v>842</v>
      </c>
      <c r="D526" s="152">
        <v>43892</v>
      </c>
      <c r="E526" s="151" t="s">
        <v>777</v>
      </c>
      <c r="F526" s="151" t="s">
        <v>607</v>
      </c>
      <c r="G526" s="151" t="s">
        <v>62</v>
      </c>
      <c r="H526" s="151" t="s">
        <v>62</v>
      </c>
      <c r="I526" s="151" t="s">
        <v>790</v>
      </c>
      <c r="J526" s="151" t="s">
        <v>759</v>
      </c>
      <c r="K526" s="151" t="s">
        <v>736</v>
      </c>
      <c r="L526" s="151" t="s">
        <v>62</v>
      </c>
      <c r="M526" s="158">
        <v>-126395.21</v>
      </c>
    </row>
    <row r="527" spans="1:13" hidden="1" outlineLevel="2" x14ac:dyDescent="0.2">
      <c r="A527" s="156">
        <v>202003</v>
      </c>
      <c r="B527" s="150">
        <v>36200017</v>
      </c>
      <c r="C527" s="151" t="s">
        <v>842</v>
      </c>
      <c r="D527" s="152">
        <v>43892</v>
      </c>
      <c r="E527" s="151" t="s">
        <v>741</v>
      </c>
      <c r="F527" s="151" t="s">
        <v>586</v>
      </c>
      <c r="G527" s="151" t="s">
        <v>62</v>
      </c>
      <c r="H527" s="151" t="s">
        <v>62</v>
      </c>
      <c r="I527" s="151" t="s">
        <v>62</v>
      </c>
      <c r="J527" s="151" t="s">
        <v>62</v>
      </c>
      <c r="K527" s="151" t="s">
        <v>736</v>
      </c>
      <c r="L527" s="151" t="s">
        <v>848</v>
      </c>
      <c r="M527" s="158">
        <v>-7035.3</v>
      </c>
    </row>
    <row r="528" spans="1:13" hidden="1" outlineLevel="2" x14ac:dyDescent="0.2">
      <c r="A528" s="156">
        <v>202003</v>
      </c>
      <c r="B528" s="150">
        <v>36200018</v>
      </c>
      <c r="C528" s="151" t="s">
        <v>842</v>
      </c>
      <c r="D528" s="152">
        <v>43895</v>
      </c>
      <c r="E528" s="151" t="s">
        <v>741</v>
      </c>
      <c r="F528" s="151" t="s">
        <v>586</v>
      </c>
      <c r="G528" s="151" t="s">
        <v>62</v>
      </c>
      <c r="H528" s="151" t="s">
        <v>62</v>
      </c>
      <c r="I528" s="151" t="s">
        <v>62</v>
      </c>
      <c r="J528" s="151" t="s">
        <v>62</v>
      </c>
      <c r="K528" s="151" t="s">
        <v>736</v>
      </c>
      <c r="L528" s="151" t="s">
        <v>848</v>
      </c>
      <c r="M528" s="158">
        <v>-946.98</v>
      </c>
    </row>
    <row r="529" spans="1:13" hidden="1" outlineLevel="2" x14ac:dyDescent="0.2">
      <c r="A529" s="156">
        <v>202003</v>
      </c>
      <c r="B529" s="150">
        <v>36200018</v>
      </c>
      <c r="C529" s="151" t="s">
        <v>842</v>
      </c>
      <c r="D529" s="152">
        <v>43895</v>
      </c>
      <c r="E529" s="151" t="s">
        <v>777</v>
      </c>
      <c r="F529" s="151" t="s">
        <v>607</v>
      </c>
      <c r="G529" s="151" t="s">
        <v>62</v>
      </c>
      <c r="H529" s="151" t="s">
        <v>62</v>
      </c>
      <c r="I529" s="151" t="s">
        <v>1088</v>
      </c>
      <c r="J529" s="151" t="s">
        <v>1089</v>
      </c>
      <c r="K529" s="151" t="s">
        <v>736</v>
      </c>
      <c r="L529" s="151" t="s">
        <v>62</v>
      </c>
      <c r="M529" s="158">
        <v>471.98</v>
      </c>
    </row>
    <row r="530" spans="1:13" hidden="1" outlineLevel="2" x14ac:dyDescent="0.2">
      <c r="A530" s="156">
        <v>202003</v>
      </c>
      <c r="B530" s="150">
        <v>36200018</v>
      </c>
      <c r="C530" s="151" t="s">
        <v>842</v>
      </c>
      <c r="D530" s="152">
        <v>43895</v>
      </c>
      <c r="E530" s="151" t="s">
        <v>777</v>
      </c>
      <c r="F530" s="151" t="s">
        <v>607</v>
      </c>
      <c r="G530" s="151" t="s">
        <v>62</v>
      </c>
      <c r="H530" s="151" t="s">
        <v>62</v>
      </c>
      <c r="I530" s="151" t="s">
        <v>851</v>
      </c>
      <c r="J530" s="151" t="s">
        <v>852</v>
      </c>
      <c r="K530" s="151" t="s">
        <v>736</v>
      </c>
      <c r="L530" s="151" t="s">
        <v>62</v>
      </c>
      <c r="M530" s="158">
        <v>475</v>
      </c>
    </row>
    <row r="531" spans="1:13" hidden="1" outlineLevel="2" x14ac:dyDescent="0.2">
      <c r="A531" s="156">
        <v>202003</v>
      </c>
      <c r="B531" s="150">
        <v>36200019</v>
      </c>
      <c r="C531" s="151" t="s">
        <v>842</v>
      </c>
      <c r="D531" s="152">
        <v>43896</v>
      </c>
      <c r="E531" s="151" t="s">
        <v>741</v>
      </c>
      <c r="F531" s="151" t="s">
        <v>586</v>
      </c>
      <c r="G531" s="151" t="s">
        <v>62</v>
      </c>
      <c r="H531" s="151" t="s">
        <v>62</v>
      </c>
      <c r="I531" s="151" t="s">
        <v>62</v>
      </c>
      <c r="J531" s="151" t="s">
        <v>62</v>
      </c>
      <c r="K531" s="151" t="s">
        <v>736</v>
      </c>
      <c r="L531" s="151" t="s">
        <v>848</v>
      </c>
      <c r="M531" s="158">
        <v>-7594.25</v>
      </c>
    </row>
    <row r="532" spans="1:13" hidden="1" outlineLevel="2" x14ac:dyDescent="0.2">
      <c r="A532" s="156">
        <v>202003</v>
      </c>
      <c r="B532" s="150">
        <v>36200019</v>
      </c>
      <c r="C532" s="151" t="s">
        <v>842</v>
      </c>
      <c r="D532" s="152">
        <v>43896</v>
      </c>
      <c r="E532" s="151" t="s">
        <v>777</v>
      </c>
      <c r="F532" s="151" t="s">
        <v>607</v>
      </c>
      <c r="G532" s="151" t="s">
        <v>62</v>
      </c>
      <c r="H532" s="151" t="s">
        <v>62</v>
      </c>
      <c r="I532" s="151" t="s">
        <v>855</v>
      </c>
      <c r="J532" s="151" t="s">
        <v>856</v>
      </c>
      <c r="K532" s="151" t="s">
        <v>736</v>
      </c>
      <c r="L532" s="151" t="s">
        <v>62</v>
      </c>
      <c r="M532" s="158">
        <v>3890</v>
      </c>
    </row>
    <row r="533" spans="1:13" hidden="1" outlineLevel="2" x14ac:dyDescent="0.2">
      <c r="A533" s="156">
        <v>202003</v>
      </c>
      <c r="B533" s="150">
        <v>36200019</v>
      </c>
      <c r="C533" s="151" t="s">
        <v>842</v>
      </c>
      <c r="D533" s="152">
        <v>43896</v>
      </c>
      <c r="E533" s="151" t="s">
        <v>777</v>
      </c>
      <c r="F533" s="151" t="s">
        <v>607</v>
      </c>
      <c r="G533" s="151" t="s">
        <v>62</v>
      </c>
      <c r="H533" s="151" t="s">
        <v>62</v>
      </c>
      <c r="I533" s="151" t="s">
        <v>843</v>
      </c>
      <c r="J533" s="151" t="s">
        <v>844</v>
      </c>
      <c r="K533" s="151" t="s">
        <v>736</v>
      </c>
      <c r="L533" s="151" t="s">
        <v>62</v>
      </c>
      <c r="M533" s="158">
        <v>719.25</v>
      </c>
    </row>
    <row r="534" spans="1:13" hidden="1" outlineLevel="2" x14ac:dyDescent="0.2">
      <c r="A534" s="156">
        <v>202003</v>
      </c>
      <c r="B534" s="150">
        <v>36200019</v>
      </c>
      <c r="C534" s="151" t="s">
        <v>842</v>
      </c>
      <c r="D534" s="152">
        <v>43896</v>
      </c>
      <c r="E534" s="151" t="s">
        <v>777</v>
      </c>
      <c r="F534" s="151" t="s">
        <v>607</v>
      </c>
      <c r="G534" s="151" t="s">
        <v>62</v>
      </c>
      <c r="H534" s="151" t="s">
        <v>62</v>
      </c>
      <c r="I534" s="151" t="s">
        <v>780</v>
      </c>
      <c r="J534" s="151" t="s">
        <v>735</v>
      </c>
      <c r="K534" s="151" t="s">
        <v>736</v>
      </c>
      <c r="L534" s="151" t="s">
        <v>62</v>
      </c>
      <c r="M534" s="158">
        <v>2985</v>
      </c>
    </row>
    <row r="535" spans="1:13" hidden="1" outlineLevel="2" x14ac:dyDescent="0.2">
      <c r="A535" s="156">
        <v>202003</v>
      </c>
      <c r="B535" s="150">
        <v>36200020</v>
      </c>
      <c r="C535" s="151" t="s">
        <v>842</v>
      </c>
      <c r="D535" s="152">
        <v>43902</v>
      </c>
      <c r="E535" s="151" t="s">
        <v>777</v>
      </c>
      <c r="F535" s="151" t="s">
        <v>607</v>
      </c>
      <c r="G535" s="151" t="s">
        <v>62</v>
      </c>
      <c r="H535" s="151" t="s">
        <v>62</v>
      </c>
      <c r="I535" s="151" t="s">
        <v>1150</v>
      </c>
      <c r="J535" s="151" t="s">
        <v>1151</v>
      </c>
      <c r="K535" s="151" t="s">
        <v>736</v>
      </c>
      <c r="L535" s="151" t="s">
        <v>62</v>
      </c>
      <c r="M535" s="158">
        <v>200000</v>
      </c>
    </row>
    <row r="536" spans="1:13" hidden="1" outlineLevel="2" x14ac:dyDescent="0.2">
      <c r="A536" s="156">
        <v>202003</v>
      </c>
      <c r="B536" s="150">
        <v>36200020</v>
      </c>
      <c r="C536" s="151" t="s">
        <v>842</v>
      </c>
      <c r="D536" s="152">
        <v>43902</v>
      </c>
      <c r="E536" s="151" t="s">
        <v>777</v>
      </c>
      <c r="F536" s="151" t="s">
        <v>607</v>
      </c>
      <c r="G536" s="151" t="s">
        <v>62</v>
      </c>
      <c r="H536" s="151" t="s">
        <v>62</v>
      </c>
      <c r="I536" s="151" t="s">
        <v>860</v>
      </c>
      <c r="J536" s="151" t="s">
        <v>861</v>
      </c>
      <c r="K536" s="151" t="s">
        <v>736</v>
      </c>
      <c r="L536" s="151" t="s">
        <v>62</v>
      </c>
      <c r="M536" s="158">
        <v>3479.77</v>
      </c>
    </row>
    <row r="537" spans="1:13" hidden="1" outlineLevel="2" x14ac:dyDescent="0.2">
      <c r="A537" s="156">
        <v>202003</v>
      </c>
      <c r="B537" s="150">
        <v>36200020</v>
      </c>
      <c r="C537" s="151" t="s">
        <v>842</v>
      </c>
      <c r="D537" s="152">
        <v>43902</v>
      </c>
      <c r="E537" s="151" t="s">
        <v>741</v>
      </c>
      <c r="F537" s="151" t="s">
        <v>586</v>
      </c>
      <c r="G537" s="151" t="s">
        <v>62</v>
      </c>
      <c r="H537" s="151" t="s">
        <v>62</v>
      </c>
      <c r="I537" s="151" t="s">
        <v>62</v>
      </c>
      <c r="J537" s="151" t="s">
        <v>62</v>
      </c>
      <c r="K537" s="151" t="s">
        <v>736</v>
      </c>
      <c r="L537" s="151" t="s">
        <v>848</v>
      </c>
      <c r="M537" s="158">
        <v>-203479.77</v>
      </c>
    </row>
    <row r="538" spans="1:13" hidden="1" outlineLevel="2" x14ac:dyDescent="0.2">
      <c r="A538" s="156">
        <v>202003</v>
      </c>
      <c r="B538" s="150">
        <v>36200021</v>
      </c>
      <c r="C538" s="151" t="s">
        <v>842</v>
      </c>
      <c r="D538" s="152">
        <v>43908</v>
      </c>
      <c r="E538" s="151" t="s">
        <v>741</v>
      </c>
      <c r="F538" s="151" t="s">
        <v>586</v>
      </c>
      <c r="G538" s="151" t="s">
        <v>62</v>
      </c>
      <c r="H538" s="151" t="s">
        <v>62</v>
      </c>
      <c r="I538" s="151" t="s">
        <v>62</v>
      </c>
      <c r="J538" s="151" t="s">
        <v>62</v>
      </c>
      <c r="K538" s="151" t="s">
        <v>736</v>
      </c>
      <c r="L538" s="151" t="s">
        <v>848</v>
      </c>
      <c r="M538" s="158">
        <v>-1087.5</v>
      </c>
    </row>
    <row r="539" spans="1:13" hidden="1" outlineLevel="2" x14ac:dyDescent="0.2">
      <c r="A539" s="156">
        <v>202003</v>
      </c>
      <c r="B539" s="150">
        <v>36200021</v>
      </c>
      <c r="C539" s="151" t="s">
        <v>842</v>
      </c>
      <c r="D539" s="152">
        <v>43908</v>
      </c>
      <c r="E539" s="151" t="s">
        <v>777</v>
      </c>
      <c r="F539" s="151" t="s">
        <v>607</v>
      </c>
      <c r="G539" s="151" t="s">
        <v>62</v>
      </c>
      <c r="H539" s="151" t="s">
        <v>62</v>
      </c>
      <c r="I539" s="151" t="s">
        <v>866</v>
      </c>
      <c r="J539" s="151" t="s">
        <v>867</v>
      </c>
      <c r="K539" s="151" t="s">
        <v>736</v>
      </c>
      <c r="L539" s="151" t="s">
        <v>62</v>
      </c>
      <c r="M539" s="158">
        <v>1087.5</v>
      </c>
    </row>
    <row r="540" spans="1:13" hidden="1" outlineLevel="2" x14ac:dyDescent="0.2">
      <c r="A540" s="156">
        <v>202003</v>
      </c>
      <c r="B540" s="150">
        <v>36200022</v>
      </c>
      <c r="C540" s="151" t="s">
        <v>842</v>
      </c>
      <c r="D540" s="152">
        <v>43910</v>
      </c>
      <c r="E540" s="151" t="s">
        <v>777</v>
      </c>
      <c r="F540" s="151" t="s">
        <v>607</v>
      </c>
      <c r="G540" s="151" t="s">
        <v>62</v>
      </c>
      <c r="H540" s="151" t="s">
        <v>62</v>
      </c>
      <c r="I540" s="151" t="s">
        <v>1097</v>
      </c>
      <c r="J540" s="151" t="s">
        <v>1098</v>
      </c>
      <c r="K540" s="151" t="s">
        <v>736</v>
      </c>
      <c r="L540" s="151" t="s">
        <v>62</v>
      </c>
      <c r="M540" s="158">
        <v>1220</v>
      </c>
    </row>
    <row r="541" spans="1:13" hidden="1" outlineLevel="2" x14ac:dyDescent="0.2">
      <c r="A541" s="156">
        <v>202003</v>
      </c>
      <c r="B541" s="150">
        <v>36200022</v>
      </c>
      <c r="C541" s="151" t="s">
        <v>842</v>
      </c>
      <c r="D541" s="152">
        <v>43910</v>
      </c>
      <c r="E541" s="151" t="s">
        <v>777</v>
      </c>
      <c r="F541" s="151" t="s">
        <v>607</v>
      </c>
      <c r="G541" s="151" t="s">
        <v>62</v>
      </c>
      <c r="H541" s="151" t="s">
        <v>62</v>
      </c>
      <c r="I541" s="151" t="s">
        <v>1097</v>
      </c>
      <c r="J541" s="151" t="s">
        <v>1098</v>
      </c>
      <c r="K541" s="151" t="s">
        <v>736</v>
      </c>
      <c r="L541" s="151" t="s">
        <v>62</v>
      </c>
      <c r="M541" s="158">
        <v>1126</v>
      </c>
    </row>
    <row r="542" spans="1:13" hidden="1" outlineLevel="2" x14ac:dyDescent="0.2">
      <c r="A542" s="156">
        <v>202003</v>
      </c>
      <c r="B542" s="150">
        <v>36200022</v>
      </c>
      <c r="C542" s="151" t="s">
        <v>842</v>
      </c>
      <c r="D542" s="152">
        <v>43910</v>
      </c>
      <c r="E542" s="151" t="s">
        <v>777</v>
      </c>
      <c r="F542" s="151" t="s">
        <v>607</v>
      </c>
      <c r="G542" s="151" t="s">
        <v>62</v>
      </c>
      <c r="H542" s="151" t="s">
        <v>62</v>
      </c>
      <c r="I542" s="151" t="s">
        <v>1097</v>
      </c>
      <c r="J542" s="151" t="s">
        <v>1098</v>
      </c>
      <c r="K542" s="151" t="s">
        <v>736</v>
      </c>
      <c r="L542" s="151" t="s">
        <v>62</v>
      </c>
      <c r="M542" s="158">
        <v>866</v>
      </c>
    </row>
    <row r="543" spans="1:13" hidden="1" outlineLevel="2" x14ac:dyDescent="0.2">
      <c r="A543" s="156">
        <v>202003</v>
      </c>
      <c r="B543" s="150">
        <v>36200022</v>
      </c>
      <c r="C543" s="151" t="s">
        <v>842</v>
      </c>
      <c r="D543" s="152">
        <v>43910</v>
      </c>
      <c r="E543" s="151" t="s">
        <v>741</v>
      </c>
      <c r="F543" s="151" t="s">
        <v>586</v>
      </c>
      <c r="G543" s="151" t="s">
        <v>62</v>
      </c>
      <c r="H543" s="151" t="s">
        <v>62</v>
      </c>
      <c r="I543" s="151" t="s">
        <v>62</v>
      </c>
      <c r="J543" s="151" t="s">
        <v>62</v>
      </c>
      <c r="K543" s="151" t="s">
        <v>736</v>
      </c>
      <c r="L543" s="151" t="s">
        <v>848</v>
      </c>
      <c r="M543" s="158">
        <v>-3212</v>
      </c>
    </row>
    <row r="544" spans="1:13" hidden="1" outlineLevel="2" x14ac:dyDescent="0.2">
      <c r="A544" s="156">
        <v>202003</v>
      </c>
      <c r="B544" s="150">
        <v>36200023</v>
      </c>
      <c r="C544" s="151" t="s">
        <v>842</v>
      </c>
      <c r="D544" s="152">
        <v>43916</v>
      </c>
      <c r="E544" s="151" t="s">
        <v>777</v>
      </c>
      <c r="F544" s="151" t="s">
        <v>607</v>
      </c>
      <c r="G544" s="151" t="s">
        <v>62</v>
      </c>
      <c r="H544" s="151" t="s">
        <v>62</v>
      </c>
      <c r="I544" s="151" t="s">
        <v>803</v>
      </c>
      <c r="J544" s="151" t="s">
        <v>804</v>
      </c>
      <c r="K544" s="151" t="s">
        <v>736</v>
      </c>
      <c r="L544" s="151" t="s">
        <v>62</v>
      </c>
      <c r="M544" s="158">
        <v>3537</v>
      </c>
    </row>
    <row r="545" spans="1:13" hidden="1" outlineLevel="2" x14ac:dyDescent="0.2">
      <c r="A545" s="156">
        <v>202003</v>
      </c>
      <c r="B545" s="150">
        <v>36200023</v>
      </c>
      <c r="C545" s="151" t="s">
        <v>842</v>
      </c>
      <c r="D545" s="152">
        <v>43916</v>
      </c>
      <c r="E545" s="151" t="s">
        <v>777</v>
      </c>
      <c r="F545" s="151" t="s">
        <v>607</v>
      </c>
      <c r="G545" s="151" t="s">
        <v>62</v>
      </c>
      <c r="H545" s="151" t="s">
        <v>62</v>
      </c>
      <c r="I545" s="151" t="s">
        <v>792</v>
      </c>
      <c r="J545" s="151" t="s">
        <v>747</v>
      </c>
      <c r="K545" s="151" t="s">
        <v>736</v>
      </c>
      <c r="L545" s="151" t="s">
        <v>62</v>
      </c>
      <c r="M545" s="158">
        <v>21598</v>
      </c>
    </row>
    <row r="546" spans="1:13" hidden="1" outlineLevel="2" x14ac:dyDescent="0.2">
      <c r="A546" s="156">
        <v>202003</v>
      </c>
      <c r="B546" s="150">
        <v>36200023</v>
      </c>
      <c r="C546" s="151" t="s">
        <v>842</v>
      </c>
      <c r="D546" s="152">
        <v>43916</v>
      </c>
      <c r="E546" s="151" t="s">
        <v>777</v>
      </c>
      <c r="F546" s="151" t="s">
        <v>607</v>
      </c>
      <c r="G546" s="151" t="s">
        <v>62</v>
      </c>
      <c r="H546" s="151" t="s">
        <v>62</v>
      </c>
      <c r="I546" s="151" t="s">
        <v>797</v>
      </c>
      <c r="J546" s="151" t="s">
        <v>798</v>
      </c>
      <c r="K546" s="151" t="s">
        <v>736</v>
      </c>
      <c r="L546" s="151" t="s">
        <v>62</v>
      </c>
      <c r="M546" s="158">
        <v>8688</v>
      </c>
    </row>
    <row r="547" spans="1:13" hidden="1" outlineLevel="2" x14ac:dyDescent="0.2">
      <c r="A547" s="156">
        <v>202003</v>
      </c>
      <c r="B547" s="150">
        <v>36200023</v>
      </c>
      <c r="C547" s="151" t="s">
        <v>842</v>
      </c>
      <c r="D547" s="152">
        <v>43916</v>
      </c>
      <c r="E547" s="151" t="s">
        <v>777</v>
      </c>
      <c r="F547" s="151" t="s">
        <v>607</v>
      </c>
      <c r="G547" s="151" t="s">
        <v>62</v>
      </c>
      <c r="H547" s="151" t="s">
        <v>62</v>
      </c>
      <c r="I547" s="151" t="s">
        <v>790</v>
      </c>
      <c r="J547" s="151" t="s">
        <v>759</v>
      </c>
      <c r="K547" s="151" t="s">
        <v>736</v>
      </c>
      <c r="L547" s="151" t="s">
        <v>62</v>
      </c>
      <c r="M547" s="158">
        <v>7894</v>
      </c>
    </row>
    <row r="548" spans="1:13" hidden="1" outlineLevel="2" x14ac:dyDescent="0.2">
      <c r="A548" s="156">
        <v>202003</v>
      </c>
      <c r="B548" s="150">
        <v>36200023</v>
      </c>
      <c r="C548" s="151" t="s">
        <v>842</v>
      </c>
      <c r="D548" s="152">
        <v>43916</v>
      </c>
      <c r="E548" s="151" t="s">
        <v>777</v>
      </c>
      <c r="F548" s="151" t="s">
        <v>607</v>
      </c>
      <c r="G548" s="151" t="s">
        <v>62</v>
      </c>
      <c r="H548" s="151" t="s">
        <v>62</v>
      </c>
      <c r="I548" s="151" t="s">
        <v>800</v>
      </c>
      <c r="J548" s="151" t="s">
        <v>801</v>
      </c>
      <c r="K548" s="151" t="s">
        <v>736</v>
      </c>
      <c r="L548" s="151" t="s">
        <v>62</v>
      </c>
      <c r="M548" s="158">
        <v>12364</v>
      </c>
    </row>
    <row r="549" spans="1:13" hidden="1" outlineLevel="2" x14ac:dyDescent="0.2">
      <c r="A549" s="156">
        <v>202003</v>
      </c>
      <c r="B549" s="150">
        <v>36200023</v>
      </c>
      <c r="C549" s="151" t="s">
        <v>842</v>
      </c>
      <c r="D549" s="152">
        <v>43916</v>
      </c>
      <c r="E549" s="151" t="s">
        <v>777</v>
      </c>
      <c r="F549" s="151" t="s">
        <v>607</v>
      </c>
      <c r="G549" s="151" t="s">
        <v>62</v>
      </c>
      <c r="H549" s="151" t="s">
        <v>62</v>
      </c>
      <c r="I549" s="151" t="s">
        <v>785</v>
      </c>
      <c r="J549" s="151" t="s">
        <v>739</v>
      </c>
      <c r="K549" s="151" t="s">
        <v>736</v>
      </c>
      <c r="L549" s="151" t="s">
        <v>62</v>
      </c>
      <c r="M549" s="158">
        <v>3894</v>
      </c>
    </row>
    <row r="550" spans="1:13" hidden="1" outlineLevel="2" x14ac:dyDescent="0.2">
      <c r="A550" s="156">
        <v>202003</v>
      </c>
      <c r="B550" s="150">
        <v>36200023</v>
      </c>
      <c r="C550" s="151" t="s">
        <v>842</v>
      </c>
      <c r="D550" s="152">
        <v>43916</v>
      </c>
      <c r="E550" s="151" t="s">
        <v>777</v>
      </c>
      <c r="F550" s="151" t="s">
        <v>607</v>
      </c>
      <c r="G550" s="151" t="s">
        <v>62</v>
      </c>
      <c r="H550" s="151" t="s">
        <v>62</v>
      </c>
      <c r="I550" s="151" t="s">
        <v>782</v>
      </c>
      <c r="J550" s="151" t="s">
        <v>783</v>
      </c>
      <c r="K550" s="151" t="s">
        <v>736</v>
      </c>
      <c r="L550" s="151" t="s">
        <v>62</v>
      </c>
      <c r="M550" s="158">
        <v>6396</v>
      </c>
    </row>
    <row r="551" spans="1:13" hidden="1" outlineLevel="2" x14ac:dyDescent="0.2">
      <c r="A551" s="156">
        <v>202003</v>
      </c>
      <c r="B551" s="150">
        <v>36200023</v>
      </c>
      <c r="C551" s="151" t="s">
        <v>842</v>
      </c>
      <c r="D551" s="152">
        <v>43916</v>
      </c>
      <c r="E551" s="151" t="s">
        <v>777</v>
      </c>
      <c r="F551" s="151" t="s">
        <v>607</v>
      </c>
      <c r="G551" s="151" t="s">
        <v>62</v>
      </c>
      <c r="H551" s="151" t="s">
        <v>62</v>
      </c>
      <c r="I551" s="151" t="s">
        <v>787</v>
      </c>
      <c r="J551" s="151" t="s">
        <v>788</v>
      </c>
      <c r="K551" s="151" t="s">
        <v>736</v>
      </c>
      <c r="L551" s="151" t="s">
        <v>62</v>
      </c>
      <c r="M551" s="158">
        <v>2796</v>
      </c>
    </row>
    <row r="552" spans="1:13" hidden="1" outlineLevel="2" x14ac:dyDescent="0.2">
      <c r="A552" s="156">
        <v>202003</v>
      </c>
      <c r="B552" s="150">
        <v>36200023</v>
      </c>
      <c r="C552" s="151" t="s">
        <v>842</v>
      </c>
      <c r="D552" s="152">
        <v>43916</v>
      </c>
      <c r="E552" s="151" t="s">
        <v>777</v>
      </c>
      <c r="F552" s="151" t="s">
        <v>607</v>
      </c>
      <c r="G552" s="151" t="s">
        <v>62</v>
      </c>
      <c r="H552" s="151" t="s">
        <v>62</v>
      </c>
      <c r="I552" s="151" t="s">
        <v>794</v>
      </c>
      <c r="J552" s="151" t="s">
        <v>795</v>
      </c>
      <c r="K552" s="151" t="s">
        <v>736</v>
      </c>
      <c r="L552" s="151" t="s">
        <v>62</v>
      </c>
      <c r="M552" s="158">
        <v>3600</v>
      </c>
    </row>
    <row r="553" spans="1:13" hidden="1" outlineLevel="2" x14ac:dyDescent="0.2">
      <c r="A553" s="156">
        <v>202003</v>
      </c>
      <c r="B553" s="150">
        <v>36200023</v>
      </c>
      <c r="C553" s="151" t="s">
        <v>842</v>
      </c>
      <c r="D553" s="152">
        <v>43916</v>
      </c>
      <c r="E553" s="151" t="s">
        <v>777</v>
      </c>
      <c r="F553" s="151" t="s">
        <v>607</v>
      </c>
      <c r="G553" s="151" t="s">
        <v>62</v>
      </c>
      <c r="H553" s="151" t="s">
        <v>62</v>
      </c>
      <c r="I553" s="151" t="s">
        <v>780</v>
      </c>
      <c r="J553" s="151" t="s">
        <v>735</v>
      </c>
      <c r="K553" s="151" t="s">
        <v>736</v>
      </c>
      <c r="L553" s="151" t="s">
        <v>62</v>
      </c>
      <c r="M553" s="158">
        <v>35072</v>
      </c>
    </row>
    <row r="554" spans="1:13" hidden="1" outlineLevel="2" x14ac:dyDescent="0.2">
      <c r="A554" s="156">
        <v>202003</v>
      </c>
      <c r="B554" s="150">
        <v>36200023</v>
      </c>
      <c r="C554" s="151" t="s">
        <v>842</v>
      </c>
      <c r="D554" s="152">
        <v>43916</v>
      </c>
      <c r="E554" s="151" t="s">
        <v>741</v>
      </c>
      <c r="F554" s="151" t="s">
        <v>586</v>
      </c>
      <c r="G554" s="151" t="s">
        <v>62</v>
      </c>
      <c r="H554" s="151" t="s">
        <v>62</v>
      </c>
      <c r="I554" s="151" t="s">
        <v>62</v>
      </c>
      <c r="J554" s="151" t="s">
        <v>62</v>
      </c>
      <c r="K554" s="151" t="s">
        <v>736</v>
      </c>
      <c r="L554" s="151" t="s">
        <v>848</v>
      </c>
      <c r="M554" s="158">
        <v>-105839</v>
      </c>
    </row>
    <row r="555" spans="1:13" hidden="1" outlineLevel="2" x14ac:dyDescent="0.2">
      <c r="A555" s="156">
        <v>202003</v>
      </c>
      <c r="B555" s="150">
        <v>36200024</v>
      </c>
      <c r="C555" s="151" t="s">
        <v>842</v>
      </c>
      <c r="D555" s="152">
        <v>43920</v>
      </c>
      <c r="E555" s="151" t="s">
        <v>777</v>
      </c>
      <c r="F555" s="151" t="s">
        <v>607</v>
      </c>
      <c r="G555" s="151" t="s">
        <v>62</v>
      </c>
      <c r="H555" s="151" t="s">
        <v>62</v>
      </c>
      <c r="I555" s="151" t="s">
        <v>843</v>
      </c>
      <c r="J555" s="151" t="s">
        <v>844</v>
      </c>
      <c r="K555" s="151" t="s">
        <v>736</v>
      </c>
      <c r="L555" s="151" t="s">
        <v>62</v>
      </c>
      <c r="M555" s="158">
        <v>2767.28</v>
      </c>
    </row>
    <row r="556" spans="1:13" hidden="1" outlineLevel="2" x14ac:dyDescent="0.2">
      <c r="A556" s="156">
        <v>202003</v>
      </c>
      <c r="B556" s="150">
        <v>36200024</v>
      </c>
      <c r="C556" s="151" t="s">
        <v>842</v>
      </c>
      <c r="D556" s="152">
        <v>43920</v>
      </c>
      <c r="E556" s="151" t="s">
        <v>777</v>
      </c>
      <c r="F556" s="151" t="s">
        <v>607</v>
      </c>
      <c r="G556" s="151" t="s">
        <v>62</v>
      </c>
      <c r="H556" s="151" t="s">
        <v>62</v>
      </c>
      <c r="I556" s="151" t="s">
        <v>1091</v>
      </c>
      <c r="J556" s="151" t="s">
        <v>1092</v>
      </c>
      <c r="K556" s="151" t="s">
        <v>736</v>
      </c>
      <c r="L556" s="151" t="s">
        <v>62</v>
      </c>
      <c r="M556" s="158">
        <v>5990.45</v>
      </c>
    </row>
    <row r="557" spans="1:13" hidden="1" outlineLevel="2" x14ac:dyDescent="0.2">
      <c r="A557" s="156">
        <v>202003</v>
      </c>
      <c r="B557" s="150">
        <v>36200024</v>
      </c>
      <c r="C557" s="151" t="s">
        <v>842</v>
      </c>
      <c r="D557" s="152">
        <v>43920</v>
      </c>
      <c r="E557" s="151" t="s">
        <v>741</v>
      </c>
      <c r="F557" s="151" t="s">
        <v>586</v>
      </c>
      <c r="G557" s="151" t="s">
        <v>62</v>
      </c>
      <c r="H557" s="151" t="s">
        <v>62</v>
      </c>
      <c r="I557" s="151" t="s">
        <v>62</v>
      </c>
      <c r="J557" s="151" t="s">
        <v>62</v>
      </c>
      <c r="K557" s="151" t="s">
        <v>736</v>
      </c>
      <c r="L557" s="151" t="s">
        <v>848</v>
      </c>
      <c r="M557" s="158">
        <v>-8757.73</v>
      </c>
    </row>
    <row r="558" spans="1:13" hidden="1" outlineLevel="2" x14ac:dyDescent="0.2">
      <c r="A558" s="156">
        <v>202003</v>
      </c>
      <c r="B558" s="150">
        <v>40200003</v>
      </c>
      <c r="C558" s="151" t="s">
        <v>874</v>
      </c>
      <c r="D558" s="152">
        <v>43921</v>
      </c>
      <c r="E558" s="151" t="s">
        <v>301</v>
      </c>
      <c r="F558" s="151" t="s">
        <v>302</v>
      </c>
      <c r="G558" s="151" t="s">
        <v>817</v>
      </c>
      <c r="H558" s="151" t="s">
        <v>526</v>
      </c>
      <c r="I558" s="151" t="s">
        <v>62</v>
      </c>
      <c r="J558" s="151" t="s">
        <v>62</v>
      </c>
      <c r="K558" s="151" t="s">
        <v>736</v>
      </c>
      <c r="L558" s="151" t="s">
        <v>1152</v>
      </c>
      <c r="M558" s="158">
        <v>4580.82</v>
      </c>
    </row>
    <row r="559" spans="1:13" hidden="1" outlineLevel="2" x14ac:dyDescent="0.2">
      <c r="A559" s="156">
        <v>202003</v>
      </c>
      <c r="B559" s="150">
        <v>40200003</v>
      </c>
      <c r="C559" s="151" t="s">
        <v>874</v>
      </c>
      <c r="D559" s="152">
        <v>43921</v>
      </c>
      <c r="E559" s="151" t="s">
        <v>301</v>
      </c>
      <c r="F559" s="151" t="s">
        <v>302</v>
      </c>
      <c r="G559" s="151" t="s">
        <v>817</v>
      </c>
      <c r="H559" s="151" t="s">
        <v>546</v>
      </c>
      <c r="I559" s="151" t="s">
        <v>62</v>
      </c>
      <c r="J559" s="151" t="s">
        <v>62</v>
      </c>
      <c r="K559" s="151" t="s">
        <v>736</v>
      </c>
      <c r="L559" s="151" t="s">
        <v>1152</v>
      </c>
      <c r="M559" s="158">
        <v>3615.45</v>
      </c>
    </row>
    <row r="560" spans="1:13" hidden="1" outlineLevel="2" x14ac:dyDescent="0.2">
      <c r="A560" s="156">
        <v>202003</v>
      </c>
      <c r="B560" s="150">
        <v>40200003</v>
      </c>
      <c r="C560" s="151" t="s">
        <v>874</v>
      </c>
      <c r="D560" s="152">
        <v>43921</v>
      </c>
      <c r="E560" s="151" t="s">
        <v>301</v>
      </c>
      <c r="F560" s="151" t="s">
        <v>302</v>
      </c>
      <c r="G560" s="151" t="s">
        <v>817</v>
      </c>
      <c r="H560" s="151" t="s">
        <v>449</v>
      </c>
      <c r="I560" s="151" t="s">
        <v>62</v>
      </c>
      <c r="J560" s="151" t="s">
        <v>62</v>
      </c>
      <c r="K560" s="151" t="s">
        <v>736</v>
      </c>
      <c r="L560" s="151" t="s">
        <v>1152</v>
      </c>
      <c r="M560" s="158">
        <v>4820.38</v>
      </c>
    </row>
    <row r="561" spans="1:13" hidden="1" outlineLevel="2" x14ac:dyDescent="0.2">
      <c r="A561" s="156">
        <v>202003</v>
      </c>
      <c r="B561" s="150">
        <v>40200003</v>
      </c>
      <c r="C561" s="151" t="s">
        <v>874</v>
      </c>
      <c r="D561" s="152">
        <v>43921</v>
      </c>
      <c r="E561" s="151" t="s">
        <v>301</v>
      </c>
      <c r="F561" s="151" t="s">
        <v>302</v>
      </c>
      <c r="G561" s="151" t="s">
        <v>817</v>
      </c>
      <c r="H561" s="151" t="s">
        <v>536</v>
      </c>
      <c r="I561" s="151" t="s">
        <v>62</v>
      </c>
      <c r="J561" s="151" t="s">
        <v>62</v>
      </c>
      <c r="K561" s="151" t="s">
        <v>736</v>
      </c>
      <c r="L561" s="151" t="s">
        <v>1152</v>
      </c>
      <c r="M561" s="158">
        <v>113392.17</v>
      </c>
    </row>
    <row r="562" spans="1:13" hidden="1" outlineLevel="2" x14ac:dyDescent="0.2">
      <c r="A562" s="156">
        <v>202003</v>
      </c>
      <c r="B562" s="150">
        <v>40200003</v>
      </c>
      <c r="C562" s="151" t="s">
        <v>874</v>
      </c>
      <c r="D562" s="152">
        <v>43921</v>
      </c>
      <c r="E562" s="151" t="s">
        <v>301</v>
      </c>
      <c r="F562" s="151" t="s">
        <v>302</v>
      </c>
      <c r="G562" s="151" t="s">
        <v>817</v>
      </c>
      <c r="H562" s="151" t="s">
        <v>538</v>
      </c>
      <c r="I562" s="151" t="s">
        <v>62</v>
      </c>
      <c r="J562" s="151" t="s">
        <v>62</v>
      </c>
      <c r="K562" s="151" t="s">
        <v>736</v>
      </c>
      <c r="L562" s="151" t="s">
        <v>1152</v>
      </c>
      <c r="M562" s="158">
        <v>14147.02</v>
      </c>
    </row>
    <row r="563" spans="1:13" hidden="1" outlineLevel="2" x14ac:dyDescent="0.2">
      <c r="A563" s="156">
        <v>202003</v>
      </c>
      <c r="B563" s="150">
        <v>40200003</v>
      </c>
      <c r="C563" s="151" t="s">
        <v>874</v>
      </c>
      <c r="D563" s="152">
        <v>43921</v>
      </c>
      <c r="E563" s="151" t="s">
        <v>301</v>
      </c>
      <c r="F563" s="151" t="s">
        <v>302</v>
      </c>
      <c r="G563" s="151" t="s">
        <v>817</v>
      </c>
      <c r="H563" s="151" t="s">
        <v>540</v>
      </c>
      <c r="I563" s="151" t="s">
        <v>62</v>
      </c>
      <c r="J563" s="151" t="s">
        <v>62</v>
      </c>
      <c r="K563" s="151" t="s">
        <v>736</v>
      </c>
      <c r="L563" s="151" t="s">
        <v>1152</v>
      </c>
      <c r="M563" s="158">
        <v>26392.93</v>
      </c>
    </row>
    <row r="564" spans="1:13" hidden="1" outlineLevel="2" x14ac:dyDescent="0.2">
      <c r="A564" s="156">
        <v>202003</v>
      </c>
      <c r="B564" s="150">
        <v>40200003</v>
      </c>
      <c r="C564" s="151" t="s">
        <v>874</v>
      </c>
      <c r="D564" s="152">
        <v>43921</v>
      </c>
      <c r="E564" s="151" t="s">
        <v>301</v>
      </c>
      <c r="F564" s="151" t="s">
        <v>302</v>
      </c>
      <c r="G564" s="151" t="s">
        <v>807</v>
      </c>
      <c r="H564" s="151" t="s">
        <v>386</v>
      </c>
      <c r="I564" s="151" t="s">
        <v>62</v>
      </c>
      <c r="J564" s="151" t="s">
        <v>62</v>
      </c>
      <c r="K564" s="151" t="s">
        <v>736</v>
      </c>
      <c r="L564" s="151" t="s">
        <v>1152</v>
      </c>
      <c r="M564" s="158">
        <v>6813.14</v>
      </c>
    </row>
    <row r="565" spans="1:13" hidden="1" outlineLevel="2" x14ac:dyDescent="0.2">
      <c r="A565" s="156">
        <v>202003</v>
      </c>
      <c r="B565" s="150">
        <v>40200003</v>
      </c>
      <c r="C565" s="151" t="s">
        <v>874</v>
      </c>
      <c r="D565" s="152">
        <v>43921</v>
      </c>
      <c r="E565" s="151" t="s">
        <v>301</v>
      </c>
      <c r="F565" s="151" t="s">
        <v>302</v>
      </c>
      <c r="G565" s="151" t="s">
        <v>807</v>
      </c>
      <c r="H565" s="151" t="s">
        <v>418</v>
      </c>
      <c r="I565" s="151" t="s">
        <v>62</v>
      </c>
      <c r="J565" s="151" t="s">
        <v>62</v>
      </c>
      <c r="K565" s="151" t="s">
        <v>736</v>
      </c>
      <c r="L565" s="151" t="s">
        <v>1152</v>
      </c>
      <c r="M565" s="158">
        <v>9919.33</v>
      </c>
    </row>
    <row r="566" spans="1:13" hidden="1" outlineLevel="2" x14ac:dyDescent="0.2">
      <c r="A566" s="156">
        <v>202003</v>
      </c>
      <c r="B566" s="150">
        <v>40200003</v>
      </c>
      <c r="C566" s="151" t="s">
        <v>874</v>
      </c>
      <c r="D566" s="152">
        <v>43921</v>
      </c>
      <c r="E566" s="151" t="s">
        <v>301</v>
      </c>
      <c r="F566" s="151" t="s">
        <v>302</v>
      </c>
      <c r="G566" s="151" t="s">
        <v>807</v>
      </c>
      <c r="H566" s="151" t="s">
        <v>426</v>
      </c>
      <c r="I566" s="151" t="s">
        <v>62</v>
      </c>
      <c r="J566" s="151" t="s">
        <v>62</v>
      </c>
      <c r="K566" s="151" t="s">
        <v>736</v>
      </c>
      <c r="L566" s="151" t="s">
        <v>1152</v>
      </c>
      <c r="M566" s="158">
        <v>487.48</v>
      </c>
    </row>
    <row r="567" spans="1:13" hidden="1" outlineLevel="2" x14ac:dyDescent="0.2">
      <c r="A567" s="156">
        <v>202003</v>
      </c>
      <c r="B567" s="150">
        <v>40200003</v>
      </c>
      <c r="C567" s="151" t="s">
        <v>874</v>
      </c>
      <c r="D567" s="152">
        <v>43921</v>
      </c>
      <c r="E567" s="151" t="s">
        <v>301</v>
      </c>
      <c r="F567" s="151" t="s">
        <v>302</v>
      </c>
      <c r="G567" s="151" t="s">
        <v>876</v>
      </c>
      <c r="H567" s="151" t="s">
        <v>360</v>
      </c>
      <c r="I567" s="151" t="s">
        <v>62</v>
      </c>
      <c r="J567" s="151" t="s">
        <v>62</v>
      </c>
      <c r="K567" s="151" t="s">
        <v>736</v>
      </c>
      <c r="L567" s="151" t="s">
        <v>1152</v>
      </c>
      <c r="M567" s="158">
        <v>8005.47</v>
      </c>
    </row>
    <row r="568" spans="1:13" hidden="1" outlineLevel="2" x14ac:dyDescent="0.2">
      <c r="A568" s="156">
        <v>202003</v>
      </c>
      <c r="B568" s="150">
        <v>40200003</v>
      </c>
      <c r="C568" s="151" t="s">
        <v>874</v>
      </c>
      <c r="D568" s="152">
        <v>43921</v>
      </c>
      <c r="E568" s="151" t="s">
        <v>301</v>
      </c>
      <c r="F568" s="151" t="s">
        <v>302</v>
      </c>
      <c r="G568" s="151" t="s">
        <v>876</v>
      </c>
      <c r="H568" s="151" t="s">
        <v>877</v>
      </c>
      <c r="I568" s="151" t="s">
        <v>62</v>
      </c>
      <c r="J568" s="151" t="s">
        <v>62</v>
      </c>
      <c r="K568" s="151" t="s">
        <v>736</v>
      </c>
      <c r="L568" s="151" t="s">
        <v>1152</v>
      </c>
      <c r="M568" s="158">
        <v>6778.93</v>
      </c>
    </row>
    <row r="569" spans="1:13" hidden="1" outlineLevel="2" x14ac:dyDescent="0.2">
      <c r="A569" s="156">
        <v>202003</v>
      </c>
      <c r="B569" s="150">
        <v>40200003</v>
      </c>
      <c r="C569" s="151" t="s">
        <v>874</v>
      </c>
      <c r="D569" s="152">
        <v>43921</v>
      </c>
      <c r="E569" s="151" t="s">
        <v>303</v>
      </c>
      <c r="F569" s="151" t="s">
        <v>304</v>
      </c>
      <c r="G569" s="151" t="s">
        <v>807</v>
      </c>
      <c r="H569" s="151" t="s">
        <v>414</v>
      </c>
      <c r="I569" s="151" t="s">
        <v>62</v>
      </c>
      <c r="J569" s="151" t="s">
        <v>62</v>
      </c>
      <c r="K569" s="151" t="s">
        <v>736</v>
      </c>
      <c r="L569" s="151" t="s">
        <v>1153</v>
      </c>
      <c r="M569" s="158">
        <v>399</v>
      </c>
    </row>
    <row r="570" spans="1:13" hidden="1" outlineLevel="2" x14ac:dyDescent="0.2">
      <c r="A570" s="156">
        <v>202003</v>
      </c>
      <c r="B570" s="150">
        <v>40200003</v>
      </c>
      <c r="C570" s="151" t="s">
        <v>874</v>
      </c>
      <c r="D570" s="152">
        <v>43921</v>
      </c>
      <c r="E570" s="151" t="s">
        <v>301</v>
      </c>
      <c r="F570" s="151" t="s">
        <v>302</v>
      </c>
      <c r="G570" s="151" t="s">
        <v>919</v>
      </c>
      <c r="H570" s="151" t="s">
        <v>451</v>
      </c>
      <c r="I570" s="151" t="s">
        <v>62</v>
      </c>
      <c r="J570" s="151" t="s">
        <v>62</v>
      </c>
      <c r="K570" s="151" t="s">
        <v>736</v>
      </c>
      <c r="L570" s="151" t="s">
        <v>1152</v>
      </c>
      <c r="M570" s="158">
        <v>5397.26</v>
      </c>
    </row>
    <row r="571" spans="1:13" hidden="1" outlineLevel="2" x14ac:dyDescent="0.2">
      <c r="A571" s="156">
        <v>202003</v>
      </c>
      <c r="B571" s="150">
        <v>40200003</v>
      </c>
      <c r="C571" s="151" t="s">
        <v>874</v>
      </c>
      <c r="D571" s="152">
        <v>43921</v>
      </c>
      <c r="E571" s="151" t="s">
        <v>914</v>
      </c>
      <c r="F571" s="151" t="s">
        <v>562</v>
      </c>
      <c r="G571" s="151" t="s">
        <v>62</v>
      </c>
      <c r="H571" s="151" t="s">
        <v>62</v>
      </c>
      <c r="I571" s="151" t="s">
        <v>62</v>
      </c>
      <c r="J571" s="151" t="s">
        <v>62</v>
      </c>
      <c r="K571" s="151" t="s">
        <v>736</v>
      </c>
      <c r="L571" s="151" t="s">
        <v>1152</v>
      </c>
      <c r="M571" s="158">
        <v>-202346.51</v>
      </c>
    </row>
    <row r="572" spans="1:13" hidden="1" outlineLevel="2" x14ac:dyDescent="0.2">
      <c r="A572" s="156">
        <v>202003</v>
      </c>
      <c r="B572" s="150">
        <v>40200003</v>
      </c>
      <c r="C572" s="151" t="s">
        <v>874</v>
      </c>
      <c r="D572" s="152">
        <v>43921</v>
      </c>
      <c r="E572" s="151" t="s">
        <v>301</v>
      </c>
      <c r="F572" s="151" t="s">
        <v>302</v>
      </c>
      <c r="G572" s="151" t="s">
        <v>817</v>
      </c>
      <c r="H572" s="151" t="s">
        <v>443</v>
      </c>
      <c r="I572" s="151" t="s">
        <v>62</v>
      </c>
      <c r="J572" s="151" t="s">
        <v>62</v>
      </c>
      <c r="K572" s="151" t="s">
        <v>736</v>
      </c>
      <c r="L572" s="151" t="s">
        <v>1152</v>
      </c>
      <c r="M572" s="158">
        <v>18831.89</v>
      </c>
    </row>
    <row r="573" spans="1:13" hidden="1" outlineLevel="2" x14ac:dyDescent="0.2">
      <c r="A573" s="156">
        <v>202003</v>
      </c>
      <c r="B573" s="150">
        <v>40200003</v>
      </c>
      <c r="C573" s="151" t="s">
        <v>874</v>
      </c>
      <c r="D573" s="152">
        <v>43921</v>
      </c>
      <c r="E573" s="151" t="s">
        <v>303</v>
      </c>
      <c r="F573" s="151" t="s">
        <v>304</v>
      </c>
      <c r="G573" s="151" t="s">
        <v>807</v>
      </c>
      <c r="H573" s="151" t="s">
        <v>418</v>
      </c>
      <c r="I573" s="151" t="s">
        <v>62</v>
      </c>
      <c r="J573" s="151" t="s">
        <v>62</v>
      </c>
      <c r="K573" s="151" t="s">
        <v>736</v>
      </c>
      <c r="L573" s="151" t="s">
        <v>1154</v>
      </c>
      <c r="M573" s="158">
        <v>465</v>
      </c>
    </row>
    <row r="574" spans="1:13" hidden="1" outlineLevel="2" x14ac:dyDescent="0.2">
      <c r="A574" s="156">
        <v>202003</v>
      </c>
      <c r="B574" s="150">
        <v>40200003</v>
      </c>
      <c r="C574" s="151" t="s">
        <v>874</v>
      </c>
      <c r="D574" s="152">
        <v>43921</v>
      </c>
      <c r="E574" s="151" t="s">
        <v>336</v>
      </c>
      <c r="F574" s="151" t="s">
        <v>337</v>
      </c>
      <c r="G574" s="151" t="s">
        <v>817</v>
      </c>
      <c r="H574" s="151" t="s">
        <v>204</v>
      </c>
      <c r="I574" s="151" t="s">
        <v>62</v>
      </c>
      <c r="J574" s="151" t="s">
        <v>62</v>
      </c>
      <c r="K574" s="151" t="s">
        <v>736</v>
      </c>
      <c r="L574" s="151" t="s">
        <v>1155</v>
      </c>
      <c r="M574" s="158">
        <v>444.5</v>
      </c>
    </row>
    <row r="575" spans="1:13" hidden="1" outlineLevel="2" x14ac:dyDescent="0.2">
      <c r="A575" s="156">
        <v>202003</v>
      </c>
      <c r="B575" s="150">
        <v>40200003</v>
      </c>
      <c r="C575" s="151" t="s">
        <v>874</v>
      </c>
      <c r="D575" s="152">
        <v>43921</v>
      </c>
      <c r="E575" s="151" t="s">
        <v>336</v>
      </c>
      <c r="F575" s="151" t="s">
        <v>337</v>
      </c>
      <c r="G575" s="151" t="s">
        <v>817</v>
      </c>
      <c r="H575" s="151" t="s">
        <v>204</v>
      </c>
      <c r="I575" s="151" t="s">
        <v>62</v>
      </c>
      <c r="J575" s="151" t="s">
        <v>62</v>
      </c>
      <c r="K575" s="151" t="s">
        <v>736</v>
      </c>
      <c r="L575" s="151" t="s">
        <v>1156</v>
      </c>
      <c r="M575" s="158">
        <v>567</v>
      </c>
    </row>
    <row r="576" spans="1:13" hidden="1" outlineLevel="2" x14ac:dyDescent="0.2">
      <c r="A576" s="156">
        <v>202003</v>
      </c>
      <c r="B576" s="150">
        <v>40200003</v>
      </c>
      <c r="C576" s="151" t="s">
        <v>874</v>
      </c>
      <c r="D576" s="152">
        <v>43921</v>
      </c>
      <c r="E576" s="151" t="s">
        <v>336</v>
      </c>
      <c r="F576" s="151" t="s">
        <v>337</v>
      </c>
      <c r="G576" s="151" t="s">
        <v>817</v>
      </c>
      <c r="H576" s="151" t="s">
        <v>204</v>
      </c>
      <c r="I576" s="151" t="s">
        <v>62</v>
      </c>
      <c r="J576" s="151" t="s">
        <v>62</v>
      </c>
      <c r="K576" s="151" t="s">
        <v>736</v>
      </c>
      <c r="L576" s="151" t="s">
        <v>1157</v>
      </c>
      <c r="M576" s="158">
        <v>156</v>
      </c>
    </row>
    <row r="577" spans="1:13" hidden="1" outlineLevel="2" x14ac:dyDescent="0.2">
      <c r="A577" s="156">
        <v>202003</v>
      </c>
      <c r="B577" s="150">
        <v>40200003</v>
      </c>
      <c r="C577" s="151" t="s">
        <v>874</v>
      </c>
      <c r="D577" s="152">
        <v>43921</v>
      </c>
      <c r="E577" s="151" t="s">
        <v>336</v>
      </c>
      <c r="F577" s="151" t="s">
        <v>337</v>
      </c>
      <c r="G577" s="151" t="s">
        <v>817</v>
      </c>
      <c r="H577" s="151" t="s">
        <v>449</v>
      </c>
      <c r="I577" s="151" t="s">
        <v>62</v>
      </c>
      <c r="J577" s="151" t="s">
        <v>62</v>
      </c>
      <c r="K577" s="151" t="s">
        <v>736</v>
      </c>
      <c r="L577" s="151" t="s">
        <v>1158</v>
      </c>
      <c r="M577" s="158">
        <v>630</v>
      </c>
    </row>
    <row r="578" spans="1:13" hidden="1" outlineLevel="2" x14ac:dyDescent="0.2">
      <c r="A578" s="156">
        <v>202003</v>
      </c>
      <c r="B578" s="150">
        <v>40200003</v>
      </c>
      <c r="C578" s="151" t="s">
        <v>874</v>
      </c>
      <c r="D578" s="152">
        <v>43921</v>
      </c>
      <c r="E578" s="151" t="s">
        <v>336</v>
      </c>
      <c r="F578" s="151" t="s">
        <v>337</v>
      </c>
      <c r="G578" s="151" t="s">
        <v>817</v>
      </c>
      <c r="H578" s="151" t="s">
        <v>449</v>
      </c>
      <c r="I578" s="151" t="s">
        <v>62</v>
      </c>
      <c r="J578" s="151" t="s">
        <v>62</v>
      </c>
      <c r="K578" s="151" t="s">
        <v>736</v>
      </c>
      <c r="L578" s="151" t="s">
        <v>1159</v>
      </c>
      <c r="M578" s="158">
        <v>1022</v>
      </c>
    </row>
    <row r="579" spans="1:13" hidden="1" outlineLevel="2" x14ac:dyDescent="0.2">
      <c r="A579" s="156">
        <v>202003</v>
      </c>
      <c r="B579" s="150">
        <v>40200003</v>
      </c>
      <c r="C579" s="151" t="s">
        <v>874</v>
      </c>
      <c r="D579" s="152">
        <v>43921</v>
      </c>
      <c r="E579" s="151" t="s">
        <v>336</v>
      </c>
      <c r="F579" s="151" t="s">
        <v>337</v>
      </c>
      <c r="G579" s="151" t="s">
        <v>817</v>
      </c>
      <c r="H579" s="151" t="s">
        <v>449</v>
      </c>
      <c r="I579" s="151" t="s">
        <v>62</v>
      </c>
      <c r="J579" s="151" t="s">
        <v>62</v>
      </c>
      <c r="K579" s="151" t="s">
        <v>736</v>
      </c>
      <c r="L579" s="151" t="s">
        <v>1160</v>
      </c>
      <c r="M579" s="158">
        <v>310</v>
      </c>
    </row>
    <row r="580" spans="1:13" hidden="1" outlineLevel="2" x14ac:dyDescent="0.2">
      <c r="A580" s="156">
        <v>202003</v>
      </c>
      <c r="B580" s="150">
        <v>40200003</v>
      </c>
      <c r="C580" s="151" t="s">
        <v>874</v>
      </c>
      <c r="D580" s="152">
        <v>43921</v>
      </c>
      <c r="E580" s="151" t="s">
        <v>336</v>
      </c>
      <c r="F580" s="151" t="s">
        <v>337</v>
      </c>
      <c r="G580" s="151" t="s">
        <v>807</v>
      </c>
      <c r="H580" s="151" t="s">
        <v>418</v>
      </c>
      <c r="I580" s="151" t="s">
        <v>62</v>
      </c>
      <c r="J580" s="151" t="s">
        <v>62</v>
      </c>
      <c r="K580" s="151" t="s">
        <v>736</v>
      </c>
      <c r="L580" s="151" t="s">
        <v>1161</v>
      </c>
      <c r="M580" s="158">
        <v>77</v>
      </c>
    </row>
    <row r="581" spans="1:13" hidden="1" outlineLevel="2" x14ac:dyDescent="0.2">
      <c r="A581" s="156">
        <v>202003</v>
      </c>
      <c r="B581" s="150">
        <v>40200003</v>
      </c>
      <c r="C581" s="151" t="s">
        <v>874</v>
      </c>
      <c r="D581" s="152">
        <v>43921</v>
      </c>
      <c r="E581" s="151" t="s">
        <v>336</v>
      </c>
      <c r="F581" s="151" t="s">
        <v>337</v>
      </c>
      <c r="G581" s="151" t="s">
        <v>807</v>
      </c>
      <c r="H581" s="151" t="s">
        <v>418</v>
      </c>
      <c r="I581" s="151" t="s">
        <v>62</v>
      </c>
      <c r="J581" s="151" t="s">
        <v>62</v>
      </c>
      <c r="K581" s="151" t="s">
        <v>736</v>
      </c>
      <c r="L581" s="151" t="s">
        <v>1162</v>
      </c>
      <c r="M581" s="158">
        <v>282.8</v>
      </c>
    </row>
    <row r="582" spans="1:13" hidden="1" outlineLevel="2" x14ac:dyDescent="0.2">
      <c r="A582" s="156">
        <v>202003</v>
      </c>
      <c r="B582" s="150">
        <v>40200003</v>
      </c>
      <c r="C582" s="151" t="s">
        <v>874</v>
      </c>
      <c r="D582" s="152">
        <v>43921</v>
      </c>
      <c r="E582" s="151" t="s">
        <v>336</v>
      </c>
      <c r="F582" s="151" t="s">
        <v>337</v>
      </c>
      <c r="G582" s="151" t="s">
        <v>807</v>
      </c>
      <c r="H582" s="151" t="s">
        <v>418</v>
      </c>
      <c r="I582" s="151" t="s">
        <v>62</v>
      </c>
      <c r="J582" s="151" t="s">
        <v>62</v>
      </c>
      <c r="K582" s="151" t="s">
        <v>736</v>
      </c>
      <c r="L582" s="151" t="s">
        <v>1163</v>
      </c>
      <c r="M582" s="158">
        <v>865</v>
      </c>
    </row>
    <row r="583" spans="1:13" hidden="1" outlineLevel="2" x14ac:dyDescent="0.2">
      <c r="A583" s="156">
        <v>202003</v>
      </c>
      <c r="B583" s="150">
        <v>40200003</v>
      </c>
      <c r="C583" s="151" t="s">
        <v>874</v>
      </c>
      <c r="D583" s="152">
        <v>43921</v>
      </c>
      <c r="E583" s="151" t="s">
        <v>336</v>
      </c>
      <c r="F583" s="151" t="s">
        <v>337</v>
      </c>
      <c r="G583" s="151" t="s">
        <v>807</v>
      </c>
      <c r="H583" s="151" t="s">
        <v>418</v>
      </c>
      <c r="I583" s="151" t="s">
        <v>62</v>
      </c>
      <c r="J583" s="151" t="s">
        <v>62</v>
      </c>
      <c r="K583" s="151" t="s">
        <v>736</v>
      </c>
      <c r="L583" s="151" t="s">
        <v>1164</v>
      </c>
      <c r="M583" s="158">
        <v>409</v>
      </c>
    </row>
    <row r="584" spans="1:13" hidden="1" outlineLevel="2" x14ac:dyDescent="0.2">
      <c r="A584" s="156">
        <v>202003</v>
      </c>
      <c r="B584" s="150">
        <v>40200003</v>
      </c>
      <c r="C584" s="151" t="s">
        <v>874</v>
      </c>
      <c r="D584" s="152">
        <v>43921</v>
      </c>
      <c r="E584" s="151" t="s">
        <v>336</v>
      </c>
      <c r="F584" s="151" t="s">
        <v>337</v>
      </c>
      <c r="G584" s="151" t="s">
        <v>807</v>
      </c>
      <c r="H584" s="151" t="s">
        <v>392</v>
      </c>
      <c r="I584" s="151" t="s">
        <v>62</v>
      </c>
      <c r="J584" s="151" t="s">
        <v>62</v>
      </c>
      <c r="K584" s="151" t="s">
        <v>736</v>
      </c>
      <c r="L584" s="151" t="s">
        <v>1165</v>
      </c>
      <c r="M584" s="158">
        <v>945</v>
      </c>
    </row>
    <row r="585" spans="1:13" hidden="1" outlineLevel="2" x14ac:dyDescent="0.2">
      <c r="A585" s="156">
        <v>202003</v>
      </c>
      <c r="B585" s="150">
        <v>40200003</v>
      </c>
      <c r="C585" s="151" t="s">
        <v>874</v>
      </c>
      <c r="D585" s="152">
        <v>43921</v>
      </c>
      <c r="E585" s="151" t="s">
        <v>336</v>
      </c>
      <c r="F585" s="151" t="s">
        <v>337</v>
      </c>
      <c r="G585" s="151" t="s">
        <v>807</v>
      </c>
      <c r="H585" s="151" t="s">
        <v>392</v>
      </c>
      <c r="I585" s="151" t="s">
        <v>62</v>
      </c>
      <c r="J585" s="151" t="s">
        <v>62</v>
      </c>
      <c r="K585" s="151" t="s">
        <v>736</v>
      </c>
      <c r="L585" s="151" t="s">
        <v>1166</v>
      </c>
      <c r="M585" s="158">
        <v>60</v>
      </c>
    </row>
    <row r="586" spans="1:13" hidden="1" outlineLevel="2" x14ac:dyDescent="0.2">
      <c r="A586" s="156">
        <v>202003</v>
      </c>
      <c r="B586" s="150">
        <v>40200003</v>
      </c>
      <c r="C586" s="151" t="s">
        <v>874</v>
      </c>
      <c r="D586" s="152">
        <v>43921</v>
      </c>
      <c r="E586" s="151" t="s">
        <v>336</v>
      </c>
      <c r="F586" s="151" t="s">
        <v>337</v>
      </c>
      <c r="G586" s="151" t="s">
        <v>876</v>
      </c>
      <c r="H586" s="151" t="s">
        <v>360</v>
      </c>
      <c r="I586" s="151" t="s">
        <v>62</v>
      </c>
      <c r="J586" s="151" t="s">
        <v>62</v>
      </c>
      <c r="K586" s="151" t="s">
        <v>736</v>
      </c>
      <c r="L586" s="151" t="s">
        <v>1167</v>
      </c>
      <c r="M586" s="158">
        <v>917</v>
      </c>
    </row>
    <row r="587" spans="1:13" hidden="1" outlineLevel="2" x14ac:dyDescent="0.2">
      <c r="A587" s="156">
        <v>202003</v>
      </c>
      <c r="B587" s="150">
        <v>40200003</v>
      </c>
      <c r="C587" s="151" t="s">
        <v>874</v>
      </c>
      <c r="D587" s="152">
        <v>43921</v>
      </c>
      <c r="E587" s="151" t="s">
        <v>303</v>
      </c>
      <c r="F587" s="151" t="s">
        <v>304</v>
      </c>
      <c r="G587" s="151" t="s">
        <v>817</v>
      </c>
      <c r="H587" s="151" t="s">
        <v>449</v>
      </c>
      <c r="I587" s="151" t="s">
        <v>62</v>
      </c>
      <c r="J587" s="151" t="s">
        <v>62</v>
      </c>
      <c r="K587" s="151" t="s">
        <v>736</v>
      </c>
      <c r="L587" s="151" t="s">
        <v>1168</v>
      </c>
      <c r="M587" s="158">
        <v>750</v>
      </c>
    </row>
    <row r="588" spans="1:13" hidden="1" outlineLevel="2" x14ac:dyDescent="0.2">
      <c r="A588" s="156">
        <v>202003</v>
      </c>
      <c r="B588" s="150">
        <v>40200003</v>
      </c>
      <c r="C588" s="151" t="s">
        <v>874</v>
      </c>
      <c r="D588" s="152">
        <v>43921</v>
      </c>
      <c r="E588" s="151" t="s">
        <v>303</v>
      </c>
      <c r="F588" s="151" t="s">
        <v>304</v>
      </c>
      <c r="G588" s="151" t="s">
        <v>817</v>
      </c>
      <c r="H588" s="151" t="s">
        <v>449</v>
      </c>
      <c r="I588" s="151" t="s">
        <v>62</v>
      </c>
      <c r="J588" s="151" t="s">
        <v>62</v>
      </c>
      <c r="K588" s="151" t="s">
        <v>736</v>
      </c>
      <c r="L588" s="151" t="s">
        <v>1169</v>
      </c>
      <c r="M588" s="158">
        <v>623</v>
      </c>
    </row>
    <row r="589" spans="1:13" hidden="1" outlineLevel="2" x14ac:dyDescent="0.2">
      <c r="A589" s="156">
        <v>202003</v>
      </c>
      <c r="B589" s="150">
        <v>40200003</v>
      </c>
      <c r="C589" s="151" t="s">
        <v>874</v>
      </c>
      <c r="D589" s="152">
        <v>43921</v>
      </c>
      <c r="E589" s="151" t="s">
        <v>303</v>
      </c>
      <c r="F589" s="151" t="s">
        <v>304</v>
      </c>
      <c r="G589" s="151" t="s">
        <v>817</v>
      </c>
      <c r="H589" s="151" t="s">
        <v>536</v>
      </c>
      <c r="I589" s="151" t="s">
        <v>62</v>
      </c>
      <c r="J589" s="151" t="s">
        <v>62</v>
      </c>
      <c r="K589" s="151" t="s">
        <v>736</v>
      </c>
      <c r="L589" s="151" t="s">
        <v>1170</v>
      </c>
      <c r="M589" s="158">
        <v>1000</v>
      </c>
    </row>
    <row r="590" spans="1:13" hidden="1" outlineLevel="2" x14ac:dyDescent="0.2">
      <c r="A590" s="156">
        <v>202003</v>
      </c>
      <c r="B590" s="150">
        <v>40200003</v>
      </c>
      <c r="C590" s="151" t="s">
        <v>874</v>
      </c>
      <c r="D590" s="152">
        <v>43921</v>
      </c>
      <c r="E590" s="151" t="s">
        <v>326</v>
      </c>
      <c r="F590" s="151" t="s">
        <v>327</v>
      </c>
      <c r="G590" s="151" t="s">
        <v>817</v>
      </c>
      <c r="H590" s="151" t="s">
        <v>536</v>
      </c>
      <c r="I590" s="151" t="s">
        <v>62</v>
      </c>
      <c r="J590" s="151" t="s">
        <v>62</v>
      </c>
      <c r="K590" s="151" t="s">
        <v>736</v>
      </c>
      <c r="L590" s="151" t="s">
        <v>1171</v>
      </c>
      <c r="M590" s="158">
        <v>1054.67</v>
      </c>
    </row>
    <row r="591" spans="1:13" hidden="1" outlineLevel="2" x14ac:dyDescent="0.2">
      <c r="A591" s="156">
        <v>202003</v>
      </c>
      <c r="B591" s="150">
        <v>40200003</v>
      </c>
      <c r="C591" s="151" t="s">
        <v>874</v>
      </c>
      <c r="D591" s="152">
        <v>43921</v>
      </c>
      <c r="E591" s="151" t="s">
        <v>336</v>
      </c>
      <c r="F591" s="151" t="s">
        <v>337</v>
      </c>
      <c r="G591" s="151" t="s">
        <v>976</v>
      </c>
      <c r="H591" s="151" t="s">
        <v>344</v>
      </c>
      <c r="I591" s="151" t="s">
        <v>62</v>
      </c>
      <c r="J591" s="151" t="s">
        <v>62</v>
      </c>
      <c r="K591" s="151" t="s">
        <v>736</v>
      </c>
      <c r="L591" s="151" t="s">
        <v>1172</v>
      </c>
      <c r="M591" s="158">
        <v>469</v>
      </c>
    </row>
    <row r="592" spans="1:13" hidden="1" outlineLevel="2" x14ac:dyDescent="0.2">
      <c r="A592" s="156">
        <v>202003</v>
      </c>
      <c r="B592" s="150">
        <v>40200003</v>
      </c>
      <c r="C592" s="151" t="s">
        <v>874</v>
      </c>
      <c r="D592" s="152">
        <v>43921</v>
      </c>
      <c r="E592" s="151" t="s">
        <v>336</v>
      </c>
      <c r="F592" s="151" t="s">
        <v>337</v>
      </c>
      <c r="G592" s="151" t="s">
        <v>976</v>
      </c>
      <c r="H592" s="151" t="s">
        <v>344</v>
      </c>
      <c r="I592" s="151" t="s">
        <v>62</v>
      </c>
      <c r="J592" s="151" t="s">
        <v>62</v>
      </c>
      <c r="K592" s="151" t="s">
        <v>736</v>
      </c>
      <c r="L592" s="151" t="s">
        <v>1173</v>
      </c>
      <c r="M592" s="158">
        <v>301</v>
      </c>
    </row>
    <row r="593" spans="1:13" hidden="1" outlineLevel="2" x14ac:dyDescent="0.2">
      <c r="A593" s="156">
        <v>202003</v>
      </c>
      <c r="B593" s="150">
        <v>40200003</v>
      </c>
      <c r="C593" s="151" t="s">
        <v>874</v>
      </c>
      <c r="D593" s="152">
        <v>43921</v>
      </c>
      <c r="E593" s="151" t="s">
        <v>336</v>
      </c>
      <c r="F593" s="151" t="s">
        <v>337</v>
      </c>
      <c r="G593" s="151" t="s">
        <v>976</v>
      </c>
      <c r="H593" s="151" t="s">
        <v>344</v>
      </c>
      <c r="I593" s="151" t="s">
        <v>62</v>
      </c>
      <c r="J593" s="151" t="s">
        <v>62</v>
      </c>
      <c r="K593" s="151" t="s">
        <v>736</v>
      </c>
      <c r="L593" s="151" t="s">
        <v>1174</v>
      </c>
      <c r="M593" s="158">
        <v>623</v>
      </c>
    </row>
    <row r="594" spans="1:13" hidden="1" outlineLevel="2" x14ac:dyDescent="0.2">
      <c r="A594" s="156">
        <v>202003</v>
      </c>
      <c r="B594" s="150">
        <v>40200003</v>
      </c>
      <c r="C594" s="151" t="s">
        <v>874</v>
      </c>
      <c r="D594" s="152">
        <v>43921</v>
      </c>
      <c r="E594" s="151" t="s">
        <v>336</v>
      </c>
      <c r="F594" s="151" t="s">
        <v>337</v>
      </c>
      <c r="G594" s="151" t="s">
        <v>817</v>
      </c>
      <c r="H594" s="151" t="s">
        <v>436</v>
      </c>
      <c r="I594" s="151" t="s">
        <v>62</v>
      </c>
      <c r="J594" s="151" t="s">
        <v>62</v>
      </c>
      <c r="K594" s="151" t="s">
        <v>736</v>
      </c>
      <c r="L594" s="151" t="s">
        <v>1175</v>
      </c>
      <c r="M594" s="158">
        <v>994</v>
      </c>
    </row>
    <row r="595" spans="1:13" hidden="1" outlineLevel="2" x14ac:dyDescent="0.2">
      <c r="A595" s="156">
        <v>202003</v>
      </c>
      <c r="B595" s="150">
        <v>40200003</v>
      </c>
      <c r="C595" s="151" t="s">
        <v>874</v>
      </c>
      <c r="D595" s="152">
        <v>43921</v>
      </c>
      <c r="E595" s="151" t="s">
        <v>336</v>
      </c>
      <c r="F595" s="151" t="s">
        <v>337</v>
      </c>
      <c r="G595" s="151" t="s">
        <v>817</v>
      </c>
      <c r="H595" s="151" t="s">
        <v>436</v>
      </c>
      <c r="I595" s="151" t="s">
        <v>62</v>
      </c>
      <c r="J595" s="151" t="s">
        <v>62</v>
      </c>
      <c r="K595" s="151" t="s">
        <v>736</v>
      </c>
      <c r="L595" s="151" t="s">
        <v>1176</v>
      </c>
      <c r="M595" s="158">
        <v>462</v>
      </c>
    </row>
    <row r="596" spans="1:13" hidden="1" outlineLevel="2" x14ac:dyDescent="0.2">
      <c r="A596" s="156">
        <v>202003</v>
      </c>
      <c r="B596" s="150">
        <v>40200003</v>
      </c>
      <c r="C596" s="151" t="s">
        <v>874</v>
      </c>
      <c r="D596" s="152">
        <v>43921</v>
      </c>
      <c r="E596" s="151" t="s">
        <v>336</v>
      </c>
      <c r="F596" s="151" t="s">
        <v>337</v>
      </c>
      <c r="G596" s="151" t="s">
        <v>817</v>
      </c>
      <c r="H596" s="151" t="s">
        <v>436</v>
      </c>
      <c r="I596" s="151" t="s">
        <v>62</v>
      </c>
      <c r="J596" s="151" t="s">
        <v>62</v>
      </c>
      <c r="K596" s="151" t="s">
        <v>736</v>
      </c>
      <c r="L596" s="151" t="s">
        <v>1177</v>
      </c>
      <c r="M596" s="158">
        <v>1114.5</v>
      </c>
    </row>
    <row r="597" spans="1:13" hidden="1" outlineLevel="2" x14ac:dyDescent="0.2">
      <c r="A597" s="156">
        <v>202003</v>
      </c>
      <c r="B597" s="150">
        <v>40200003</v>
      </c>
      <c r="C597" s="151" t="s">
        <v>874</v>
      </c>
      <c r="D597" s="152">
        <v>43921</v>
      </c>
      <c r="E597" s="151" t="s">
        <v>336</v>
      </c>
      <c r="F597" s="151" t="s">
        <v>337</v>
      </c>
      <c r="G597" s="151" t="s">
        <v>817</v>
      </c>
      <c r="H597" s="151" t="s">
        <v>443</v>
      </c>
      <c r="I597" s="151" t="s">
        <v>62</v>
      </c>
      <c r="J597" s="151" t="s">
        <v>62</v>
      </c>
      <c r="K597" s="151" t="s">
        <v>736</v>
      </c>
      <c r="L597" s="151" t="s">
        <v>1178</v>
      </c>
      <c r="M597" s="158">
        <v>220.5</v>
      </c>
    </row>
    <row r="598" spans="1:13" hidden="1" outlineLevel="2" x14ac:dyDescent="0.2">
      <c r="A598" s="156">
        <v>202003</v>
      </c>
      <c r="B598" s="150">
        <v>40200003</v>
      </c>
      <c r="C598" s="151" t="s">
        <v>874</v>
      </c>
      <c r="D598" s="152">
        <v>43921</v>
      </c>
      <c r="E598" s="151" t="s">
        <v>336</v>
      </c>
      <c r="F598" s="151" t="s">
        <v>337</v>
      </c>
      <c r="G598" s="151" t="s">
        <v>817</v>
      </c>
      <c r="H598" s="151" t="s">
        <v>526</v>
      </c>
      <c r="I598" s="151" t="s">
        <v>62</v>
      </c>
      <c r="J598" s="151" t="s">
        <v>62</v>
      </c>
      <c r="K598" s="151" t="s">
        <v>736</v>
      </c>
      <c r="L598" s="151" t="s">
        <v>1179</v>
      </c>
      <c r="M598" s="158">
        <v>1317</v>
      </c>
    </row>
    <row r="599" spans="1:13" hidden="1" outlineLevel="2" x14ac:dyDescent="0.2">
      <c r="A599" s="156">
        <v>202003</v>
      </c>
      <c r="B599" s="150">
        <v>40200003</v>
      </c>
      <c r="C599" s="151" t="s">
        <v>874</v>
      </c>
      <c r="D599" s="152">
        <v>43921</v>
      </c>
      <c r="E599" s="151" t="s">
        <v>336</v>
      </c>
      <c r="F599" s="151" t="s">
        <v>337</v>
      </c>
      <c r="G599" s="151" t="s">
        <v>817</v>
      </c>
      <c r="H599" s="151" t="s">
        <v>204</v>
      </c>
      <c r="I599" s="151" t="s">
        <v>62</v>
      </c>
      <c r="J599" s="151" t="s">
        <v>62</v>
      </c>
      <c r="K599" s="151" t="s">
        <v>736</v>
      </c>
      <c r="L599" s="151" t="s">
        <v>1180</v>
      </c>
      <c r="M599" s="158">
        <v>609</v>
      </c>
    </row>
    <row r="600" spans="1:13" hidden="1" outlineLevel="2" x14ac:dyDescent="0.2">
      <c r="A600" s="156">
        <v>202003</v>
      </c>
      <c r="B600" s="150">
        <v>40200003</v>
      </c>
      <c r="C600" s="151" t="s">
        <v>874</v>
      </c>
      <c r="D600" s="152">
        <v>43921</v>
      </c>
      <c r="E600" s="151" t="s">
        <v>336</v>
      </c>
      <c r="F600" s="151" t="s">
        <v>337</v>
      </c>
      <c r="G600" s="151" t="s">
        <v>817</v>
      </c>
      <c r="H600" s="151" t="s">
        <v>204</v>
      </c>
      <c r="I600" s="151" t="s">
        <v>62</v>
      </c>
      <c r="J600" s="151" t="s">
        <v>62</v>
      </c>
      <c r="K600" s="151" t="s">
        <v>736</v>
      </c>
      <c r="L600" s="151" t="s">
        <v>1181</v>
      </c>
      <c r="M600" s="158">
        <v>1540</v>
      </c>
    </row>
    <row r="601" spans="1:13" hidden="1" outlineLevel="2" x14ac:dyDescent="0.2">
      <c r="A601" s="156">
        <v>202003</v>
      </c>
      <c r="B601" s="150">
        <v>40200003</v>
      </c>
      <c r="C601" s="151" t="s">
        <v>874</v>
      </c>
      <c r="D601" s="152">
        <v>43921</v>
      </c>
      <c r="E601" s="151" t="s">
        <v>336</v>
      </c>
      <c r="F601" s="151" t="s">
        <v>337</v>
      </c>
      <c r="G601" s="151" t="s">
        <v>817</v>
      </c>
      <c r="H601" s="151" t="s">
        <v>204</v>
      </c>
      <c r="I601" s="151" t="s">
        <v>62</v>
      </c>
      <c r="J601" s="151" t="s">
        <v>62</v>
      </c>
      <c r="K601" s="151" t="s">
        <v>736</v>
      </c>
      <c r="L601" s="151" t="s">
        <v>1182</v>
      </c>
      <c r="M601" s="158">
        <v>910</v>
      </c>
    </row>
    <row r="602" spans="1:13" hidden="1" outlineLevel="2" x14ac:dyDescent="0.2">
      <c r="A602" s="156">
        <v>202003</v>
      </c>
      <c r="B602" s="150">
        <v>40200003</v>
      </c>
      <c r="C602" s="151" t="s">
        <v>874</v>
      </c>
      <c r="D602" s="152">
        <v>43921</v>
      </c>
      <c r="E602" s="151" t="s">
        <v>336</v>
      </c>
      <c r="F602" s="151" t="s">
        <v>337</v>
      </c>
      <c r="G602" s="151" t="s">
        <v>817</v>
      </c>
      <c r="H602" s="151" t="s">
        <v>204</v>
      </c>
      <c r="I602" s="151" t="s">
        <v>62</v>
      </c>
      <c r="J602" s="151" t="s">
        <v>62</v>
      </c>
      <c r="K602" s="151" t="s">
        <v>736</v>
      </c>
      <c r="L602" s="151" t="s">
        <v>1183</v>
      </c>
      <c r="M602" s="158">
        <v>350</v>
      </c>
    </row>
    <row r="603" spans="1:13" hidden="1" outlineLevel="2" x14ac:dyDescent="0.2">
      <c r="A603" s="156">
        <v>202003</v>
      </c>
      <c r="B603" s="150">
        <v>40200003</v>
      </c>
      <c r="C603" s="151" t="s">
        <v>874</v>
      </c>
      <c r="D603" s="152">
        <v>43921</v>
      </c>
      <c r="E603" s="151" t="s">
        <v>336</v>
      </c>
      <c r="F603" s="151" t="s">
        <v>337</v>
      </c>
      <c r="G603" s="151" t="s">
        <v>817</v>
      </c>
      <c r="H603" s="151" t="s">
        <v>204</v>
      </c>
      <c r="I603" s="151" t="s">
        <v>62</v>
      </c>
      <c r="J603" s="151" t="s">
        <v>62</v>
      </c>
      <c r="K603" s="151" t="s">
        <v>736</v>
      </c>
      <c r="L603" s="151" t="s">
        <v>1184</v>
      </c>
      <c r="M603" s="158">
        <v>490</v>
      </c>
    </row>
    <row r="604" spans="1:13" hidden="1" outlineLevel="2" x14ac:dyDescent="0.2">
      <c r="A604" s="156">
        <v>202003</v>
      </c>
      <c r="B604" s="150">
        <v>40200003</v>
      </c>
      <c r="C604" s="151" t="s">
        <v>874</v>
      </c>
      <c r="D604" s="152">
        <v>43921</v>
      </c>
      <c r="E604" s="151" t="s">
        <v>336</v>
      </c>
      <c r="F604" s="151" t="s">
        <v>337</v>
      </c>
      <c r="G604" s="151" t="s">
        <v>817</v>
      </c>
      <c r="H604" s="151" t="s">
        <v>536</v>
      </c>
      <c r="I604" s="151" t="s">
        <v>62</v>
      </c>
      <c r="J604" s="151" t="s">
        <v>62</v>
      </c>
      <c r="K604" s="151" t="s">
        <v>736</v>
      </c>
      <c r="L604" s="151" t="s">
        <v>1185</v>
      </c>
      <c r="M604" s="158">
        <v>667</v>
      </c>
    </row>
    <row r="605" spans="1:13" hidden="1" outlineLevel="2" x14ac:dyDescent="0.2">
      <c r="A605" s="156">
        <v>202003</v>
      </c>
      <c r="B605" s="150">
        <v>40200003</v>
      </c>
      <c r="C605" s="151" t="s">
        <v>874</v>
      </c>
      <c r="D605" s="152">
        <v>43921</v>
      </c>
      <c r="E605" s="151" t="s">
        <v>336</v>
      </c>
      <c r="F605" s="151" t="s">
        <v>337</v>
      </c>
      <c r="G605" s="151" t="s">
        <v>817</v>
      </c>
      <c r="H605" s="151" t="s">
        <v>540</v>
      </c>
      <c r="I605" s="151" t="s">
        <v>62</v>
      </c>
      <c r="J605" s="151" t="s">
        <v>62</v>
      </c>
      <c r="K605" s="151" t="s">
        <v>736</v>
      </c>
      <c r="L605" s="151" t="s">
        <v>1186</v>
      </c>
      <c r="M605" s="158">
        <v>1440</v>
      </c>
    </row>
    <row r="606" spans="1:13" hidden="1" outlineLevel="2" x14ac:dyDescent="0.2">
      <c r="A606" s="156">
        <v>202003</v>
      </c>
      <c r="B606" s="150">
        <v>40200003</v>
      </c>
      <c r="C606" s="151" t="s">
        <v>874</v>
      </c>
      <c r="D606" s="152">
        <v>43921</v>
      </c>
      <c r="E606" s="151" t="s">
        <v>328</v>
      </c>
      <c r="F606" s="151" t="s">
        <v>329</v>
      </c>
      <c r="G606" s="151" t="s">
        <v>976</v>
      </c>
      <c r="H606" s="151" t="s">
        <v>344</v>
      </c>
      <c r="I606" s="151" t="s">
        <v>62</v>
      </c>
      <c r="J606" s="151" t="s">
        <v>62</v>
      </c>
      <c r="K606" s="151" t="s">
        <v>736</v>
      </c>
      <c r="L606" s="151" t="s">
        <v>1187</v>
      </c>
      <c r="M606" s="158">
        <v>111.2</v>
      </c>
    </row>
    <row r="607" spans="1:13" hidden="1" outlineLevel="2" x14ac:dyDescent="0.2">
      <c r="A607" s="156">
        <v>202003</v>
      </c>
      <c r="B607" s="150">
        <v>40200003</v>
      </c>
      <c r="C607" s="151" t="s">
        <v>874</v>
      </c>
      <c r="D607" s="152">
        <v>43921</v>
      </c>
      <c r="E607" s="151" t="s">
        <v>328</v>
      </c>
      <c r="F607" s="151" t="s">
        <v>329</v>
      </c>
      <c r="G607" s="151" t="s">
        <v>976</v>
      </c>
      <c r="H607" s="151" t="s">
        <v>344</v>
      </c>
      <c r="I607" s="151" t="s">
        <v>62</v>
      </c>
      <c r="J607" s="151" t="s">
        <v>62</v>
      </c>
      <c r="K607" s="151" t="s">
        <v>736</v>
      </c>
      <c r="L607" s="151" t="s">
        <v>1188</v>
      </c>
      <c r="M607" s="158">
        <v>68</v>
      </c>
    </row>
    <row r="608" spans="1:13" hidden="1" outlineLevel="2" x14ac:dyDescent="0.2">
      <c r="A608" s="156">
        <v>202003</v>
      </c>
      <c r="B608" s="150">
        <v>40200003</v>
      </c>
      <c r="C608" s="151" t="s">
        <v>874</v>
      </c>
      <c r="D608" s="152">
        <v>43921</v>
      </c>
      <c r="E608" s="151" t="s">
        <v>328</v>
      </c>
      <c r="F608" s="151" t="s">
        <v>329</v>
      </c>
      <c r="G608" s="151" t="s">
        <v>976</v>
      </c>
      <c r="H608" s="151" t="s">
        <v>344</v>
      </c>
      <c r="I608" s="151" t="s">
        <v>62</v>
      </c>
      <c r="J608" s="151" t="s">
        <v>62</v>
      </c>
      <c r="K608" s="151" t="s">
        <v>736</v>
      </c>
      <c r="L608" s="151" t="s">
        <v>1189</v>
      </c>
      <c r="M608" s="158">
        <v>58.4</v>
      </c>
    </row>
    <row r="609" spans="1:13" hidden="1" outlineLevel="2" x14ac:dyDescent="0.2">
      <c r="A609" s="156">
        <v>202003</v>
      </c>
      <c r="B609" s="150">
        <v>40200003</v>
      </c>
      <c r="C609" s="151" t="s">
        <v>874</v>
      </c>
      <c r="D609" s="152">
        <v>43921</v>
      </c>
      <c r="E609" s="151" t="s">
        <v>416</v>
      </c>
      <c r="F609" s="151" t="s">
        <v>417</v>
      </c>
      <c r="G609" s="151" t="s">
        <v>817</v>
      </c>
      <c r="H609" s="151" t="s">
        <v>443</v>
      </c>
      <c r="I609" s="151" t="s">
        <v>62</v>
      </c>
      <c r="J609" s="151" t="s">
        <v>62</v>
      </c>
      <c r="K609" s="151" t="s">
        <v>736</v>
      </c>
      <c r="L609" s="151" t="s">
        <v>1190</v>
      </c>
      <c r="M609" s="158">
        <v>-6343.2</v>
      </c>
    </row>
    <row r="610" spans="1:13" hidden="1" outlineLevel="2" x14ac:dyDescent="0.2">
      <c r="A610" s="156">
        <v>202003</v>
      </c>
      <c r="B610" s="150">
        <v>40200003</v>
      </c>
      <c r="C610" s="151" t="s">
        <v>874</v>
      </c>
      <c r="D610" s="152">
        <v>43921</v>
      </c>
      <c r="E610" s="151" t="s">
        <v>416</v>
      </c>
      <c r="F610" s="151" t="s">
        <v>417</v>
      </c>
      <c r="G610" s="151" t="s">
        <v>817</v>
      </c>
      <c r="H610" s="151" t="s">
        <v>443</v>
      </c>
      <c r="I610" s="151" t="s">
        <v>62</v>
      </c>
      <c r="J610" s="151" t="s">
        <v>62</v>
      </c>
      <c r="K610" s="151" t="s">
        <v>736</v>
      </c>
      <c r="L610" s="151" t="s">
        <v>1191</v>
      </c>
      <c r="M610" s="158">
        <v>-646.79999999999995</v>
      </c>
    </row>
    <row r="611" spans="1:13" hidden="1" outlineLevel="2" x14ac:dyDescent="0.2">
      <c r="A611" s="156">
        <v>202003</v>
      </c>
      <c r="B611" s="150">
        <v>40200003</v>
      </c>
      <c r="C611" s="151" t="s">
        <v>874</v>
      </c>
      <c r="D611" s="152">
        <v>43921</v>
      </c>
      <c r="E611" s="151" t="s">
        <v>416</v>
      </c>
      <c r="F611" s="151" t="s">
        <v>417</v>
      </c>
      <c r="G611" s="151" t="s">
        <v>817</v>
      </c>
      <c r="H611" s="151" t="s">
        <v>546</v>
      </c>
      <c r="I611" s="151" t="s">
        <v>62</v>
      </c>
      <c r="J611" s="151" t="s">
        <v>62</v>
      </c>
      <c r="K611" s="151" t="s">
        <v>736</v>
      </c>
      <c r="L611" s="151" t="s">
        <v>1192</v>
      </c>
      <c r="M611" s="158">
        <v>-6343.2</v>
      </c>
    </row>
    <row r="612" spans="1:13" hidden="1" outlineLevel="2" x14ac:dyDescent="0.2">
      <c r="A612" s="156">
        <v>202003</v>
      </c>
      <c r="B612" s="150">
        <v>40200003</v>
      </c>
      <c r="C612" s="151" t="s">
        <v>874</v>
      </c>
      <c r="D612" s="152">
        <v>43921</v>
      </c>
      <c r="E612" s="151" t="s">
        <v>416</v>
      </c>
      <c r="F612" s="151" t="s">
        <v>417</v>
      </c>
      <c r="G612" s="151" t="s">
        <v>817</v>
      </c>
      <c r="H612" s="151" t="s">
        <v>546</v>
      </c>
      <c r="I612" s="151" t="s">
        <v>62</v>
      </c>
      <c r="J612" s="151" t="s">
        <v>62</v>
      </c>
      <c r="K612" s="151" t="s">
        <v>736</v>
      </c>
      <c r="L612" s="151" t="s">
        <v>1193</v>
      </c>
      <c r="M612" s="158">
        <v>-646.79999999999995</v>
      </c>
    </row>
    <row r="613" spans="1:13" hidden="1" outlineLevel="2" x14ac:dyDescent="0.2">
      <c r="A613" s="156">
        <v>202003</v>
      </c>
      <c r="B613" s="150">
        <v>40200003</v>
      </c>
      <c r="C613" s="151" t="s">
        <v>874</v>
      </c>
      <c r="D613" s="152">
        <v>43921</v>
      </c>
      <c r="E613" s="151" t="s">
        <v>416</v>
      </c>
      <c r="F613" s="151" t="s">
        <v>417</v>
      </c>
      <c r="G613" s="151" t="s">
        <v>817</v>
      </c>
      <c r="H613" s="151" t="s">
        <v>449</v>
      </c>
      <c r="I613" s="151" t="s">
        <v>62</v>
      </c>
      <c r="J613" s="151" t="s">
        <v>62</v>
      </c>
      <c r="K613" s="151" t="s">
        <v>736</v>
      </c>
      <c r="L613" s="151" t="s">
        <v>1194</v>
      </c>
      <c r="M613" s="158">
        <v>-8457.6</v>
      </c>
    </row>
    <row r="614" spans="1:13" hidden="1" outlineLevel="2" x14ac:dyDescent="0.2">
      <c r="A614" s="156">
        <v>202003</v>
      </c>
      <c r="B614" s="150">
        <v>40200003</v>
      </c>
      <c r="C614" s="151" t="s">
        <v>874</v>
      </c>
      <c r="D614" s="152">
        <v>43921</v>
      </c>
      <c r="E614" s="151" t="s">
        <v>416</v>
      </c>
      <c r="F614" s="151" t="s">
        <v>417</v>
      </c>
      <c r="G614" s="151" t="s">
        <v>817</v>
      </c>
      <c r="H614" s="151" t="s">
        <v>449</v>
      </c>
      <c r="I614" s="151" t="s">
        <v>62</v>
      </c>
      <c r="J614" s="151" t="s">
        <v>62</v>
      </c>
      <c r="K614" s="151" t="s">
        <v>736</v>
      </c>
      <c r="L614" s="151" t="s">
        <v>1195</v>
      </c>
      <c r="M614" s="158">
        <v>-862.4</v>
      </c>
    </row>
    <row r="615" spans="1:13" hidden="1" outlineLevel="2" x14ac:dyDescent="0.2">
      <c r="A615" s="156">
        <v>202003</v>
      </c>
      <c r="B615" s="150">
        <v>40200003</v>
      </c>
      <c r="C615" s="151" t="s">
        <v>874</v>
      </c>
      <c r="D615" s="152">
        <v>43921</v>
      </c>
      <c r="E615" s="151" t="s">
        <v>416</v>
      </c>
      <c r="F615" s="151" t="s">
        <v>417</v>
      </c>
      <c r="G615" s="151" t="s">
        <v>817</v>
      </c>
      <c r="H615" s="151" t="s">
        <v>536</v>
      </c>
      <c r="I615" s="151" t="s">
        <v>62</v>
      </c>
      <c r="J615" s="151" t="s">
        <v>62</v>
      </c>
      <c r="K615" s="151" t="s">
        <v>736</v>
      </c>
      <c r="L615" s="151" t="s">
        <v>1196</v>
      </c>
      <c r="M615" s="158">
        <v>-19873</v>
      </c>
    </row>
    <row r="616" spans="1:13" hidden="1" outlineLevel="2" x14ac:dyDescent="0.2">
      <c r="A616" s="156">
        <v>202003</v>
      </c>
      <c r="B616" s="150">
        <v>40200003</v>
      </c>
      <c r="C616" s="151" t="s">
        <v>874</v>
      </c>
      <c r="D616" s="152">
        <v>43921</v>
      </c>
      <c r="E616" s="151" t="s">
        <v>328</v>
      </c>
      <c r="F616" s="151" t="s">
        <v>329</v>
      </c>
      <c r="G616" s="151" t="s">
        <v>807</v>
      </c>
      <c r="H616" s="151" t="s">
        <v>414</v>
      </c>
      <c r="I616" s="151" t="s">
        <v>62</v>
      </c>
      <c r="J616" s="151" t="s">
        <v>62</v>
      </c>
      <c r="K616" s="151" t="s">
        <v>736</v>
      </c>
      <c r="L616" s="151" t="s">
        <v>1197</v>
      </c>
      <c r="M616" s="158">
        <v>40</v>
      </c>
    </row>
    <row r="617" spans="1:13" hidden="1" outlineLevel="2" x14ac:dyDescent="0.2">
      <c r="A617" s="156">
        <v>202003</v>
      </c>
      <c r="B617" s="150">
        <v>40200003</v>
      </c>
      <c r="C617" s="151" t="s">
        <v>874</v>
      </c>
      <c r="D617" s="152">
        <v>43921</v>
      </c>
      <c r="E617" s="151" t="s">
        <v>340</v>
      </c>
      <c r="F617" s="151" t="s">
        <v>341</v>
      </c>
      <c r="G617" s="151" t="s">
        <v>807</v>
      </c>
      <c r="H617" s="151" t="s">
        <v>414</v>
      </c>
      <c r="I617" s="151" t="s">
        <v>62</v>
      </c>
      <c r="J617" s="151" t="s">
        <v>62</v>
      </c>
      <c r="K617" s="151" t="s">
        <v>736</v>
      </c>
      <c r="L617" s="151" t="s">
        <v>1198</v>
      </c>
      <c r="M617" s="158">
        <v>182.21</v>
      </c>
    </row>
    <row r="618" spans="1:13" hidden="1" outlineLevel="2" x14ac:dyDescent="0.2">
      <c r="A618" s="156">
        <v>202003</v>
      </c>
      <c r="B618" s="150">
        <v>40200003</v>
      </c>
      <c r="C618" s="151" t="s">
        <v>874</v>
      </c>
      <c r="D618" s="152">
        <v>43921</v>
      </c>
      <c r="E618" s="151" t="s">
        <v>340</v>
      </c>
      <c r="F618" s="151" t="s">
        <v>341</v>
      </c>
      <c r="G618" s="151" t="s">
        <v>807</v>
      </c>
      <c r="H618" s="151" t="s">
        <v>414</v>
      </c>
      <c r="I618" s="151" t="s">
        <v>62</v>
      </c>
      <c r="J618" s="151" t="s">
        <v>62</v>
      </c>
      <c r="K618" s="151" t="s">
        <v>736</v>
      </c>
      <c r="L618" s="151" t="s">
        <v>1199</v>
      </c>
      <c r="M618" s="158">
        <v>173.66</v>
      </c>
    </row>
    <row r="619" spans="1:13" hidden="1" outlineLevel="2" x14ac:dyDescent="0.2">
      <c r="A619" s="156">
        <v>202003</v>
      </c>
      <c r="B619" s="150">
        <v>40200003</v>
      </c>
      <c r="C619" s="151" t="s">
        <v>874</v>
      </c>
      <c r="D619" s="152">
        <v>43921</v>
      </c>
      <c r="E619" s="151" t="s">
        <v>328</v>
      </c>
      <c r="F619" s="151" t="s">
        <v>329</v>
      </c>
      <c r="G619" s="151" t="s">
        <v>807</v>
      </c>
      <c r="H619" s="151" t="s">
        <v>418</v>
      </c>
      <c r="I619" s="151" t="s">
        <v>62</v>
      </c>
      <c r="J619" s="151" t="s">
        <v>62</v>
      </c>
      <c r="K619" s="151" t="s">
        <v>736</v>
      </c>
      <c r="L619" s="151" t="s">
        <v>1200</v>
      </c>
      <c r="M619" s="158">
        <v>100</v>
      </c>
    </row>
    <row r="620" spans="1:13" hidden="1" outlineLevel="2" x14ac:dyDescent="0.2">
      <c r="A620" s="156">
        <v>202003</v>
      </c>
      <c r="B620" s="150">
        <v>40200003</v>
      </c>
      <c r="C620" s="151" t="s">
        <v>874</v>
      </c>
      <c r="D620" s="152">
        <v>43921</v>
      </c>
      <c r="E620" s="151" t="s">
        <v>340</v>
      </c>
      <c r="F620" s="151" t="s">
        <v>341</v>
      </c>
      <c r="G620" s="151" t="s">
        <v>876</v>
      </c>
      <c r="H620" s="151" t="s">
        <v>360</v>
      </c>
      <c r="I620" s="151" t="s">
        <v>62</v>
      </c>
      <c r="J620" s="151" t="s">
        <v>62</v>
      </c>
      <c r="K620" s="151" t="s">
        <v>736</v>
      </c>
      <c r="L620" s="151" t="s">
        <v>1201</v>
      </c>
      <c r="M620" s="158">
        <v>297.8</v>
      </c>
    </row>
    <row r="621" spans="1:13" hidden="1" outlineLevel="2" x14ac:dyDescent="0.2">
      <c r="A621" s="156">
        <v>202003</v>
      </c>
      <c r="B621" s="150">
        <v>40200003</v>
      </c>
      <c r="C621" s="151" t="s">
        <v>874</v>
      </c>
      <c r="D621" s="152">
        <v>43921</v>
      </c>
      <c r="E621" s="151" t="s">
        <v>416</v>
      </c>
      <c r="F621" s="151" t="s">
        <v>417</v>
      </c>
      <c r="G621" s="151" t="s">
        <v>817</v>
      </c>
      <c r="H621" s="151" t="s">
        <v>536</v>
      </c>
      <c r="I621" s="151" t="s">
        <v>62</v>
      </c>
      <c r="J621" s="151" t="s">
        <v>62</v>
      </c>
      <c r="K621" s="151" t="s">
        <v>736</v>
      </c>
      <c r="L621" s="151" t="s">
        <v>1202</v>
      </c>
      <c r="M621" s="158">
        <v>-1607</v>
      </c>
    </row>
    <row r="622" spans="1:13" hidden="1" outlineLevel="2" x14ac:dyDescent="0.2">
      <c r="A622" s="156">
        <v>202003</v>
      </c>
      <c r="B622" s="150">
        <v>40200003</v>
      </c>
      <c r="C622" s="151" t="s">
        <v>874</v>
      </c>
      <c r="D622" s="152">
        <v>43921</v>
      </c>
      <c r="E622" s="151" t="s">
        <v>328</v>
      </c>
      <c r="F622" s="151" t="s">
        <v>329</v>
      </c>
      <c r="G622" s="151" t="s">
        <v>817</v>
      </c>
      <c r="H622" s="151" t="s">
        <v>436</v>
      </c>
      <c r="I622" s="151" t="s">
        <v>62</v>
      </c>
      <c r="J622" s="151" t="s">
        <v>62</v>
      </c>
      <c r="K622" s="151" t="s">
        <v>736</v>
      </c>
      <c r="L622" s="151" t="s">
        <v>1203</v>
      </c>
      <c r="M622" s="158">
        <v>75</v>
      </c>
    </row>
    <row r="623" spans="1:13" hidden="1" outlineLevel="2" x14ac:dyDescent="0.2">
      <c r="A623" s="156">
        <v>202003</v>
      </c>
      <c r="B623" s="150">
        <v>40200003</v>
      </c>
      <c r="C623" s="151" t="s">
        <v>874</v>
      </c>
      <c r="D623" s="152">
        <v>43921</v>
      </c>
      <c r="E623" s="151" t="s">
        <v>328</v>
      </c>
      <c r="F623" s="151" t="s">
        <v>329</v>
      </c>
      <c r="G623" s="151" t="s">
        <v>817</v>
      </c>
      <c r="H623" s="151" t="s">
        <v>436</v>
      </c>
      <c r="I623" s="151" t="s">
        <v>62</v>
      </c>
      <c r="J623" s="151" t="s">
        <v>62</v>
      </c>
      <c r="K623" s="151" t="s">
        <v>736</v>
      </c>
      <c r="L623" s="151" t="s">
        <v>1204</v>
      </c>
      <c r="M623" s="158">
        <v>102</v>
      </c>
    </row>
    <row r="624" spans="1:13" hidden="1" outlineLevel="2" x14ac:dyDescent="0.2">
      <c r="A624" s="156">
        <v>202003</v>
      </c>
      <c r="B624" s="150">
        <v>40200003</v>
      </c>
      <c r="C624" s="151" t="s">
        <v>874</v>
      </c>
      <c r="D624" s="152">
        <v>43921</v>
      </c>
      <c r="E624" s="151" t="s">
        <v>328</v>
      </c>
      <c r="F624" s="151" t="s">
        <v>329</v>
      </c>
      <c r="G624" s="151" t="s">
        <v>817</v>
      </c>
      <c r="H624" s="151" t="s">
        <v>443</v>
      </c>
      <c r="I624" s="151" t="s">
        <v>62</v>
      </c>
      <c r="J624" s="151" t="s">
        <v>62</v>
      </c>
      <c r="K624" s="151" t="s">
        <v>736</v>
      </c>
      <c r="L624" s="151" t="s">
        <v>1205</v>
      </c>
      <c r="M624" s="158">
        <v>140</v>
      </c>
    </row>
    <row r="625" spans="1:13" hidden="1" outlineLevel="2" x14ac:dyDescent="0.2">
      <c r="A625" s="156">
        <v>202003</v>
      </c>
      <c r="B625" s="150">
        <v>40200003</v>
      </c>
      <c r="C625" s="151" t="s">
        <v>874</v>
      </c>
      <c r="D625" s="152">
        <v>43921</v>
      </c>
      <c r="E625" s="151" t="s">
        <v>328</v>
      </c>
      <c r="F625" s="151" t="s">
        <v>329</v>
      </c>
      <c r="G625" s="151" t="s">
        <v>817</v>
      </c>
      <c r="H625" s="151" t="s">
        <v>540</v>
      </c>
      <c r="I625" s="151" t="s">
        <v>62</v>
      </c>
      <c r="J625" s="151" t="s">
        <v>62</v>
      </c>
      <c r="K625" s="151" t="s">
        <v>736</v>
      </c>
      <c r="L625" s="151" t="s">
        <v>1206</v>
      </c>
      <c r="M625" s="158">
        <v>112</v>
      </c>
    </row>
    <row r="626" spans="1:13" hidden="1" outlineLevel="2" x14ac:dyDescent="0.2">
      <c r="A626" s="156">
        <v>202003</v>
      </c>
      <c r="B626" s="150">
        <v>40200011</v>
      </c>
      <c r="C626" s="151" t="s">
        <v>874</v>
      </c>
      <c r="D626" s="152">
        <v>43921</v>
      </c>
      <c r="E626" s="151" t="s">
        <v>299</v>
      </c>
      <c r="F626" s="151" t="s">
        <v>300</v>
      </c>
      <c r="G626" s="151" t="s">
        <v>807</v>
      </c>
      <c r="H626" s="151" t="s">
        <v>418</v>
      </c>
      <c r="I626" s="151" t="s">
        <v>62</v>
      </c>
      <c r="J626" s="151" t="s">
        <v>62</v>
      </c>
      <c r="K626" s="151" t="s">
        <v>736</v>
      </c>
      <c r="L626" s="151" t="s">
        <v>1207</v>
      </c>
      <c r="M626" s="158">
        <v>-6600</v>
      </c>
    </row>
    <row r="627" spans="1:13" hidden="1" outlineLevel="2" x14ac:dyDescent="0.2">
      <c r="A627" s="156">
        <v>202003</v>
      </c>
      <c r="B627" s="150">
        <v>40200011</v>
      </c>
      <c r="C627" s="151" t="s">
        <v>874</v>
      </c>
      <c r="D627" s="152">
        <v>43921</v>
      </c>
      <c r="E627" s="151" t="s">
        <v>299</v>
      </c>
      <c r="F627" s="151" t="s">
        <v>300</v>
      </c>
      <c r="G627" s="151" t="s">
        <v>807</v>
      </c>
      <c r="H627" s="151" t="s">
        <v>426</v>
      </c>
      <c r="I627" s="151" t="s">
        <v>62</v>
      </c>
      <c r="J627" s="151" t="s">
        <v>62</v>
      </c>
      <c r="K627" s="151" t="s">
        <v>736</v>
      </c>
      <c r="L627" s="151" t="s">
        <v>1207</v>
      </c>
      <c r="M627" s="158">
        <v>-46275</v>
      </c>
    </row>
    <row r="628" spans="1:13" hidden="1" outlineLevel="2" x14ac:dyDescent="0.2">
      <c r="A628" s="156">
        <v>202003</v>
      </c>
      <c r="B628" s="150">
        <v>40200011</v>
      </c>
      <c r="C628" s="151" t="s">
        <v>874</v>
      </c>
      <c r="D628" s="152">
        <v>43921</v>
      </c>
      <c r="E628" s="151" t="s">
        <v>299</v>
      </c>
      <c r="F628" s="151" t="s">
        <v>300</v>
      </c>
      <c r="G628" s="151" t="s">
        <v>807</v>
      </c>
      <c r="H628" s="151" t="s">
        <v>414</v>
      </c>
      <c r="I628" s="151" t="s">
        <v>62</v>
      </c>
      <c r="J628" s="151" t="s">
        <v>62</v>
      </c>
      <c r="K628" s="151" t="s">
        <v>736</v>
      </c>
      <c r="L628" s="151" t="s">
        <v>1207</v>
      </c>
      <c r="M628" s="158">
        <v>-66125</v>
      </c>
    </row>
    <row r="629" spans="1:13" hidden="1" outlineLevel="2" x14ac:dyDescent="0.2">
      <c r="A629" s="156">
        <v>202003</v>
      </c>
      <c r="B629" s="150">
        <v>40200011</v>
      </c>
      <c r="C629" s="151" t="s">
        <v>874</v>
      </c>
      <c r="D629" s="152">
        <v>43921</v>
      </c>
      <c r="E629" s="151" t="s">
        <v>299</v>
      </c>
      <c r="F629" s="151" t="s">
        <v>300</v>
      </c>
      <c r="G629" s="151" t="s">
        <v>817</v>
      </c>
      <c r="H629" s="151" t="s">
        <v>449</v>
      </c>
      <c r="I629" s="151" t="s">
        <v>62</v>
      </c>
      <c r="J629" s="151" t="s">
        <v>62</v>
      </c>
      <c r="K629" s="151" t="s">
        <v>736</v>
      </c>
      <c r="L629" s="151" t="s">
        <v>1207</v>
      </c>
      <c r="M629" s="158">
        <v>-26450</v>
      </c>
    </row>
    <row r="630" spans="1:13" hidden="1" outlineLevel="2" x14ac:dyDescent="0.2">
      <c r="A630" s="156">
        <v>202003</v>
      </c>
      <c r="B630" s="150">
        <v>40200011</v>
      </c>
      <c r="C630" s="151" t="s">
        <v>874</v>
      </c>
      <c r="D630" s="152">
        <v>43921</v>
      </c>
      <c r="E630" s="151" t="s">
        <v>299</v>
      </c>
      <c r="F630" s="151" t="s">
        <v>300</v>
      </c>
      <c r="G630" s="151" t="s">
        <v>817</v>
      </c>
      <c r="H630" s="151" t="s">
        <v>546</v>
      </c>
      <c r="I630" s="151" t="s">
        <v>62</v>
      </c>
      <c r="J630" s="151" t="s">
        <v>62</v>
      </c>
      <c r="K630" s="151" t="s">
        <v>736</v>
      </c>
      <c r="L630" s="151" t="s">
        <v>1207</v>
      </c>
      <c r="M630" s="158">
        <v>-22475</v>
      </c>
    </row>
    <row r="631" spans="1:13" hidden="1" outlineLevel="2" x14ac:dyDescent="0.2">
      <c r="A631" s="156">
        <v>202003</v>
      </c>
      <c r="B631" s="150">
        <v>40200011</v>
      </c>
      <c r="C631" s="151" t="s">
        <v>874</v>
      </c>
      <c r="D631" s="152">
        <v>43921</v>
      </c>
      <c r="E631" s="151" t="s">
        <v>299</v>
      </c>
      <c r="F631" s="151" t="s">
        <v>300</v>
      </c>
      <c r="G631" s="151" t="s">
        <v>817</v>
      </c>
      <c r="H631" s="151" t="s">
        <v>526</v>
      </c>
      <c r="I631" s="151" t="s">
        <v>62</v>
      </c>
      <c r="J631" s="151" t="s">
        <v>62</v>
      </c>
      <c r="K631" s="151" t="s">
        <v>736</v>
      </c>
      <c r="L631" s="151" t="s">
        <v>1207</v>
      </c>
      <c r="M631" s="158">
        <v>-19825</v>
      </c>
    </row>
    <row r="632" spans="1:13" hidden="1" outlineLevel="2" x14ac:dyDescent="0.2">
      <c r="A632" s="156">
        <v>202003</v>
      </c>
      <c r="B632" s="150">
        <v>40200011</v>
      </c>
      <c r="C632" s="151" t="s">
        <v>874</v>
      </c>
      <c r="D632" s="152">
        <v>43921</v>
      </c>
      <c r="E632" s="151" t="s">
        <v>299</v>
      </c>
      <c r="F632" s="151" t="s">
        <v>300</v>
      </c>
      <c r="G632" s="151" t="s">
        <v>817</v>
      </c>
      <c r="H632" s="151" t="s">
        <v>526</v>
      </c>
      <c r="I632" s="151" t="s">
        <v>62</v>
      </c>
      <c r="J632" s="151" t="s">
        <v>62</v>
      </c>
      <c r="K632" s="151" t="s">
        <v>736</v>
      </c>
      <c r="L632" s="151" t="s">
        <v>1207</v>
      </c>
      <c r="M632" s="158">
        <v>438975</v>
      </c>
    </row>
    <row r="633" spans="1:13" hidden="1" outlineLevel="2" x14ac:dyDescent="0.2">
      <c r="A633" s="156">
        <v>202003</v>
      </c>
      <c r="B633" s="150">
        <v>40200011</v>
      </c>
      <c r="C633" s="151" t="s">
        <v>874</v>
      </c>
      <c r="D633" s="152">
        <v>43921</v>
      </c>
      <c r="E633" s="151" t="s">
        <v>315</v>
      </c>
      <c r="F633" s="151" t="s">
        <v>300</v>
      </c>
      <c r="G633" s="151" t="s">
        <v>817</v>
      </c>
      <c r="H633" s="151" t="s">
        <v>526</v>
      </c>
      <c r="I633" s="151" t="s">
        <v>62</v>
      </c>
      <c r="J633" s="151" t="s">
        <v>62</v>
      </c>
      <c r="K633" s="151" t="s">
        <v>736</v>
      </c>
      <c r="L633" s="151" t="s">
        <v>1207</v>
      </c>
      <c r="M633" s="158">
        <v>-438975</v>
      </c>
    </row>
    <row r="634" spans="1:13" hidden="1" outlineLevel="2" x14ac:dyDescent="0.2">
      <c r="A634" s="156">
        <v>202003</v>
      </c>
      <c r="B634" s="150">
        <v>40200011</v>
      </c>
      <c r="C634" s="151" t="s">
        <v>874</v>
      </c>
      <c r="D634" s="152">
        <v>43921</v>
      </c>
      <c r="E634" s="151" t="s">
        <v>299</v>
      </c>
      <c r="F634" s="151" t="s">
        <v>300</v>
      </c>
      <c r="G634" s="151" t="s">
        <v>919</v>
      </c>
      <c r="H634" s="151" t="s">
        <v>451</v>
      </c>
      <c r="I634" s="151" t="s">
        <v>62</v>
      </c>
      <c r="J634" s="151" t="s">
        <v>62</v>
      </c>
      <c r="K634" s="151" t="s">
        <v>736</v>
      </c>
      <c r="L634" s="151" t="s">
        <v>1207</v>
      </c>
      <c r="M634" s="158">
        <v>-19825</v>
      </c>
    </row>
    <row r="635" spans="1:13" hidden="1" outlineLevel="2" x14ac:dyDescent="0.2">
      <c r="A635" s="156">
        <v>202003</v>
      </c>
      <c r="B635" s="150">
        <v>40200011</v>
      </c>
      <c r="C635" s="151" t="s">
        <v>874</v>
      </c>
      <c r="D635" s="152">
        <v>43921</v>
      </c>
      <c r="E635" s="151" t="s">
        <v>299</v>
      </c>
      <c r="F635" s="151" t="s">
        <v>300</v>
      </c>
      <c r="G635" s="151" t="s">
        <v>876</v>
      </c>
      <c r="H635" s="151" t="s">
        <v>360</v>
      </c>
      <c r="I635" s="151" t="s">
        <v>62</v>
      </c>
      <c r="J635" s="151" t="s">
        <v>62</v>
      </c>
      <c r="K635" s="151" t="s">
        <v>736</v>
      </c>
      <c r="L635" s="151" t="s">
        <v>1207</v>
      </c>
      <c r="M635" s="158">
        <v>-33050</v>
      </c>
    </row>
    <row r="636" spans="1:13" hidden="1" outlineLevel="2" x14ac:dyDescent="0.2">
      <c r="A636" s="156">
        <v>202003</v>
      </c>
      <c r="B636" s="150">
        <v>40200011</v>
      </c>
      <c r="C636" s="151" t="s">
        <v>874</v>
      </c>
      <c r="D636" s="152">
        <v>43921</v>
      </c>
      <c r="E636" s="151" t="s">
        <v>299</v>
      </c>
      <c r="F636" s="151" t="s">
        <v>300</v>
      </c>
      <c r="G636" s="151" t="s">
        <v>976</v>
      </c>
      <c r="H636" s="151" t="s">
        <v>344</v>
      </c>
      <c r="I636" s="151" t="s">
        <v>62</v>
      </c>
      <c r="J636" s="151" t="s">
        <v>62</v>
      </c>
      <c r="K636" s="151" t="s">
        <v>736</v>
      </c>
      <c r="L636" s="151" t="s">
        <v>1207</v>
      </c>
      <c r="M636" s="158">
        <v>-33050</v>
      </c>
    </row>
    <row r="637" spans="1:13" hidden="1" outlineLevel="2" x14ac:dyDescent="0.2">
      <c r="A637" s="156">
        <v>202003</v>
      </c>
      <c r="B637" s="150">
        <v>40200011</v>
      </c>
      <c r="C637" s="151" t="s">
        <v>874</v>
      </c>
      <c r="D637" s="152">
        <v>43921</v>
      </c>
      <c r="E637" s="151" t="s">
        <v>299</v>
      </c>
      <c r="F637" s="151" t="s">
        <v>300</v>
      </c>
      <c r="G637" s="151" t="s">
        <v>817</v>
      </c>
      <c r="H637" s="151" t="s">
        <v>436</v>
      </c>
      <c r="I637" s="151" t="s">
        <v>62</v>
      </c>
      <c r="J637" s="151" t="s">
        <v>62</v>
      </c>
      <c r="K637" s="151" t="s">
        <v>736</v>
      </c>
      <c r="L637" s="151" t="s">
        <v>1207</v>
      </c>
      <c r="M637" s="158">
        <v>-46275</v>
      </c>
    </row>
    <row r="638" spans="1:13" hidden="1" outlineLevel="2" x14ac:dyDescent="0.2">
      <c r="A638" s="156">
        <v>202003</v>
      </c>
      <c r="B638" s="150">
        <v>40200011</v>
      </c>
      <c r="C638" s="151" t="s">
        <v>874</v>
      </c>
      <c r="D638" s="152">
        <v>43921</v>
      </c>
      <c r="E638" s="151" t="s">
        <v>299</v>
      </c>
      <c r="F638" s="151" t="s">
        <v>300</v>
      </c>
      <c r="G638" s="151" t="s">
        <v>817</v>
      </c>
      <c r="H638" s="151" t="s">
        <v>443</v>
      </c>
      <c r="I638" s="151" t="s">
        <v>62</v>
      </c>
      <c r="J638" s="151" t="s">
        <v>62</v>
      </c>
      <c r="K638" s="151" t="s">
        <v>736</v>
      </c>
      <c r="L638" s="151" t="s">
        <v>1207</v>
      </c>
      <c r="M638" s="158">
        <v>-119025</v>
      </c>
    </row>
    <row r="639" spans="1:13" hidden="1" outlineLevel="2" x14ac:dyDescent="0.2">
      <c r="A639" s="156">
        <v>202003</v>
      </c>
      <c r="B639" s="150">
        <v>40200011</v>
      </c>
      <c r="C639" s="151" t="s">
        <v>874</v>
      </c>
      <c r="D639" s="152">
        <v>43921</v>
      </c>
      <c r="E639" s="151" t="s">
        <v>307</v>
      </c>
      <c r="F639" s="151" t="s">
        <v>308</v>
      </c>
      <c r="G639" s="151" t="s">
        <v>807</v>
      </c>
      <c r="H639" s="151" t="s">
        <v>414</v>
      </c>
      <c r="I639" s="151" t="s">
        <v>62</v>
      </c>
      <c r="J639" s="151" t="s">
        <v>62</v>
      </c>
      <c r="K639" s="151" t="s">
        <v>736</v>
      </c>
      <c r="L639" s="151" t="s">
        <v>1208</v>
      </c>
      <c r="M639" s="158">
        <v>15925</v>
      </c>
    </row>
    <row r="640" spans="1:13" hidden="1" outlineLevel="2" x14ac:dyDescent="0.2">
      <c r="A640" s="156">
        <v>202003</v>
      </c>
      <c r="B640" s="150">
        <v>40200011</v>
      </c>
      <c r="C640" s="151" t="s">
        <v>874</v>
      </c>
      <c r="D640" s="152">
        <v>43921</v>
      </c>
      <c r="E640" s="151" t="s">
        <v>307</v>
      </c>
      <c r="F640" s="151" t="s">
        <v>308</v>
      </c>
      <c r="G640" s="151" t="s">
        <v>807</v>
      </c>
      <c r="H640" s="151" t="s">
        <v>418</v>
      </c>
      <c r="I640" s="151" t="s">
        <v>62</v>
      </c>
      <c r="J640" s="151" t="s">
        <v>62</v>
      </c>
      <c r="K640" s="151" t="s">
        <v>736</v>
      </c>
      <c r="L640" s="151" t="s">
        <v>1208</v>
      </c>
      <c r="M640" s="158">
        <v>1600</v>
      </c>
    </row>
    <row r="641" spans="1:13" hidden="1" outlineLevel="2" x14ac:dyDescent="0.2">
      <c r="A641" s="156">
        <v>202003</v>
      </c>
      <c r="B641" s="150">
        <v>40200011</v>
      </c>
      <c r="C641" s="151" t="s">
        <v>874</v>
      </c>
      <c r="D641" s="152">
        <v>43921</v>
      </c>
      <c r="E641" s="151" t="s">
        <v>307</v>
      </c>
      <c r="F641" s="151" t="s">
        <v>308</v>
      </c>
      <c r="G641" s="151" t="s">
        <v>807</v>
      </c>
      <c r="H641" s="151" t="s">
        <v>426</v>
      </c>
      <c r="I641" s="151" t="s">
        <v>62</v>
      </c>
      <c r="J641" s="151" t="s">
        <v>62</v>
      </c>
      <c r="K641" s="151" t="s">
        <v>736</v>
      </c>
      <c r="L641" s="151" t="s">
        <v>1208</v>
      </c>
      <c r="M641" s="158">
        <v>11150</v>
      </c>
    </row>
    <row r="642" spans="1:13" hidden="1" outlineLevel="2" x14ac:dyDescent="0.2">
      <c r="A642" s="156">
        <v>202003</v>
      </c>
      <c r="B642" s="150">
        <v>40200011</v>
      </c>
      <c r="C642" s="151" t="s">
        <v>874</v>
      </c>
      <c r="D642" s="152">
        <v>43921</v>
      </c>
      <c r="E642" s="151" t="s">
        <v>307</v>
      </c>
      <c r="F642" s="151" t="s">
        <v>308</v>
      </c>
      <c r="G642" s="151" t="s">
        <v>919</v>
      </c>
      <c r="H642" s="151" t="s">
        <v>451</v>
      </c>
      <c r="I642" s="151" t="s">
        <v>62</v>
      </c>
      <c r="J642" s="151" t="s">
        <v>62</v>
      </c>
      <c r="K642" s="151" t="s">
        <v>736</v>
      </c>
      <c r="L642" s="151" t="s">
        <v>1208</v>
      </c>
      <c r="M642" s="158">
        <v>4775</v>
      </c>
    </row>
    <row r="643" spans="1:13" hidden="1" outlineLevel="2" x14ac:dyDescent="0.2">
      <c r="A643" s="156">
        <v>202003</v>
      </c>
      <c r="B643" s="150">
        <v>40200011</v>
      </c>
      <c r="C643" s="151" t="s">
        <v>874</v>
      </c>
      <c r="D643" s="152">
        <v>43921</v>
      </c>
      <c r="E643" s="151" t="s">
        <v>315</v>
      </c>
      <c r="F643" s="151" t="s">
        <v>300</v>
      </c>
      <c r="G643" s="151" t="s">
        <v>976</v>
      </c>
      <c r="H643" s="151" t="s">
        <v>344</v>
      </c>
      <c r="I643" s="151" t="s">
        <v>62</v>
      </c>
      <c r="J643" s="151" t="s">
        <v>62</v>
      </c>
      <c r="K643" s="151" t="s">
        <v>736</v>
      </c>
      <c r="L643" s="151" t="s">
        <v>1207</v>
      </c>
      <c r="M643" s="158">
        <v>33050</v>
      </c>
    </row>
    <row r="644" spans="1:13" hidden="1" outlineLevel="2" x14ac:dyDescent="0.2">
      <c r="A644" s="156">
        <v>202003</v>
      </c>
      <c r="B644" s="150">
        <v>40200011</v>
      </c>
      <c r="C644" s="151" t="s">
        <v>874</v>
      </c>
      <c r="D644" s="152">
        <v>43921</v>
      </c>
      <c r="E644" s="151" t="s">
        <v>307</v>
      </c>
      <c r="F644" s="151" t="s">
        <v>308</v>
      </c>
      <c r="G644" s="151" t="s">
        <v>976</v>
      </c>
      <c r="H644" s="151" t="s">
        <v>344</v>
      </c>
      <c r="I644" s="151" t="s">
        <v>62</v>
      </c>
      <c r="J644" s="151" t="s">
        <v>62</v>
      </c>
      <c r="K644" s="151" t="s">
        <v>736</v>
      </c>
      <c r="L644" s="151" t="s">
        <v>1208</v>
      </c>
      <c r="M644" s="158">
        <v>7975</v>
      </c>
    </row>
    <row r="645" spans="1:13" hidden="1" outlineLevel="2" x14ac:dyDescent="0.2">
      <c r="A645" s="156">
        <v>202003</v>
      </c>
      <c r="B645" s="150">
        <v>40200011</v>
      </c>
      <c r="C645" s="151" t="s">
        <v>874</v>
      </c>
      <c r="D645" s="152">
        <v>43921</v>
      </c>
      <c r="E645" s="151" t="s">
        <v>307</v>
      </c>
      <c r="F645" s="151" t="s">
        <v>308</v>
      </c>
      <c r="G645" s="151" t="s">
        <v>817</v>
      </c>
      <c r="H645" s="151" t="s">
        <v>436</v>
      </c>
      <c r="I645" s="151" t="s">
        <v>62</v>
      </c>
      <c r="J645" s="151" t="s">
        <v>62</v>
      </c>
      <c r="K645" s="151" t="s">
        <v>736</v>
      </c>
      <c r="L645" s="151" t="s">
        <v>1208</v>
      </c>
      <c r="M645" s="158">
        <v>11150</v>
      </c>
    </row>
    <row r="646" spans="1:13" hidden="1" outlineLevel="2" x14ac:dyDescent="0.2">
      <c r="A646" s="156">
        <v>202003</v>
      </c>
      <c r="B646" s="150">
        <v>40200011</v>
      </c>
      <c r="C646" s="151" t="s">
        <v>874</v>
      </c>
      <c r="D646" s="152">
        <v>43921</v>
      </c>
      <c r="E646" s="151" t="s">
        <v>307</v>
      </c>
      <c r="F646" s="151" t="s">
        <v>308</v>
      </c>
      <c r="G646" s="151" t="s">
        <v>817</v>
      </c>
      <c r="H646" s="151" t="s">
        <v>443</v>
      </c>
      <c r="I646" s="151" t="s">
        <v>62</v>
      </c>
      <c r="J646" s="151" t="s">
        <v>62</v>
      </c>
      <c r="K646" s="151" t="s">
        <v>736</v>
      </c>
      <c r="L646" s="151" t="s">
        <v>1208</v>
      </c>
      <c r="M646" s="158">
        <v>28675</v>
      </c>
    </row>
    <row r="647" spans="1:13" hidden="1" outlineLevel="2" x14ac:dyDescent="0.2">
      <c r="A647" s="156">
        <v>202003</v>
      </c>
      <c r="B647" s="150">
        <v>40200011</v>
      </c>
      <c r="C647" s="151" t="s">
        <v>874</v>
      </c>
      <c r="D647" s="152">
        <v>43921</v>
      </c>
      <c r="E647" s="151" t="s">
        <v>307</v>
      </c>
      <c r="F647" s="151" t="s">
        <v>308</v>
      </c>
      <c r="G647" s="151" t="s">
        <v>817</v>
      </c>
      <c r="H647" s="151" t="s">
        <v>449</v>
      </c>
      <c r="I647" s="151" t="s">
        <v>62</v>
      </c>
      <c r="J647" s="151" t="s">
        <v>62</v>
      </c>
      <c r="K647" s="151" t="s">
        <v>736</v>
      </c>
      <c r="L647" s="151" t="s">
        <v>1208</v>
      </c>
      <c r="M647" s="158">
        <v>6375</v>
      </c>
    </row>
    <row r="648" spans="1:13" hidden="1" outlineLevel="2" x14ac:dyDescent="0.2">
      <c r="A648" s="156">
        <v>202003</v>
      </c>
      <c r="B648" s="150">
        <v>40200011</v>
      </c>
      <c r="C648" s="151" t="s">
        <v>874</v>
      </c>
      <c r="D648" s="152">
        <v>43921</v>
      </c>
      <c r="E648" s="151" t="s">
        <v>307</v>
      </c>
      <c r="F648" s="151" t="s">
        <v>308</v>
      </c>
      <c r="G648" s="151" t="s">
        <v>817</v>
      </c>
      <c r="H648" s="151" t="s">
        <v>546</v>
      </c>
      <c r="I648" s="151" t="s">
        <v>62</v>
      </c>
      <c r="J648" s="151" t="s">
        <v>62</v>
      </c>
      <c r="K648" s="151" t="s">
        <v>736</v>
      </c>
      <c r="L648" s="151" t="s">
        <v>1208</v>
      </c>
      <c r="M648" s="158">
        <v>5425</v>
      </c>
    </row>
    <row r="649" spans="1:13" hidden="1" outlineLevel="2" x14ac:dyDescent="0.2">
      <c r="A649" s="156">
        <v>202003</v>
      </c>
      <c r="B649" s="150">
        <v>40200011</v>
      </c>
      <c r="C649" s="151" t="s">
        <v>874</v>
      </c>
      <c r="D649" s="152">
        <v>43921</v>
      </c>
      <c r="E649" s="151" t="s">
        <v>315</v>
      </c>
      <c r="F649" s="151" t="s">
        <v>300</v>
      </c>
      <c r="G649" s="151" t="s">
        <v>919</v>
      </c>
      <c r="H649" s="151" t="s">
        <v>451</v>
      </c>
      <c r="I649" s="151" t="s">
        <v>62</v>
      </c>
      <c r="J649" s="151" t="s">
        <v>62</v>
      </c>
      <c r="K649" s="151" t="s">
        <v>736</v>
      </c>
      <c r="L649" s="151" t="s">
        <v>1207</v>
      </c>
      <c r="M649" s="158">
        <v>19825</v>
      </c>
    </row>
    <row r="650" spans="1:13" hidden="1" outlineLevel="2" x14ac:dyDescent="0.2">
      <c r="A650" s="156">
        <v>202003</v>
      </c>
      <c r="B650" s="150">
        <v>40200011</v>
      </c>
      <c r="C650" s="151" t="s">
        <v>874</v>
      </c>
      <c r="D650" s="152">
        <v>43921</v>
      </c>
      <c r="E650" s="151" t="s">
        <v>315</v>
      </c>
      <c r="F650" s="151" t="s">
        <v>300</v>
      </c>
      <c r="G650" s="151" t="s">
        <v>807</v>
      </c>
      <c r="H650" s="151" t="s">
        <v>426</v>
      </c>
      <c r="I650" s="151" t="s">
        <v>62</v>
      </c>
      <c r="J650" s="151" t="s">
        <v>62</v>
      </c>
      <c r="K650" s="151" t="s">
        <v>736</v>
      </c>
      <c r="L650" s="151" t="s">
        <v>1207</v>
      </c>
      <c r="M650" s="158">
        <v>46275</v>
      </c>
    </row>
    <row r="651" spans="1:13" hidden="1" outlineLevel="2" x14ac:dyDescent="0.2">
      <c r="A651" s="156">
        <v>202003</v>
      </c>
      <c r="B651" s="150">
        <v>40200011</v>
      </c>
      <c r="C651" s="151" t="s">
        <v>874</v>
      </c>
      <c r="D651" s="152">
        <v>43921</v>
      </c>
      <c r="E651" s="151" t="s">
        <v>315</v>
      </c>
      <c r="F651" s="151" t="s">
        <v>300</v>
      </c>
      <c r="G651" s="151" t="s">
        <v>817</v>
      </c>
      <c r="H651" s="151" t="s">
        <v>436</v>
      </c>
      <c r="I651" s="151" t="s">
        <v>62</v>
      </c>
      <c r="J651" s="151" t="s">
        <v>62</v>
      </c>
      <c r="K651" s="151" t="s">
        <v>736</v>
      </c>
      <c r="L651" s="151" t="s">
        <v>1207</v>
      </c>
      <c r="M651" s="158">
        <v>46275</v>
      </c>
    </row>
    <row r="652" spans="1:13" hidden="1" outlineLevel="2" x14ac:dyDescent="0.2">
      <c r="A652" s="156">
        <v>202003</v>
      </c>
      <c r="B652" s="150">
        <v>40200011</v>
      </c>
      <c r="C652" s="151" t="s">
        <v>874</v>
      </c>
      <c r="D652" s="152">
        <v>43921</v>
      </c>
      <c r="E652" s="151" t="s">
        <v>315</v>
      </c>
      <c r="F652" s="151" t="s">
        <v>300</v>
      </c>
      <c r="G652" s="151" t="s">
        <v>817</v>
      </c>
      <c r="H652" s="151" t="s">
        <v>443</v>
      </c>
      <c r="I652" s="151" t="s">
        <v>62</v>
      </c>
      <c r="J652" s="151" t="s">
        <v>62</v>
      </c>
      <c r="K652" s="151" t="s">
        <v>736</v>
      </c>
      <c r="L652" s="151" t="s">
        <v>1207</v>
      </c>
      <c r="M652" s="158">
        <v>119025</v>
      </c>
    </row>
    <row r="653" spans="1:13" hidden="1" outlineLevel="2" x14ac:dyDescent="0.2">
      <c r="A653" s="156">
        <v>202003</v>
      </c>
      <c r="B653" s="150">
        <v>40200011</v>
      </c>
      <c r="C653" s="151" t="s">
        <v>874</v>
      </c>
      <c r="D653" s="152">
        <v>43921</v>
      </c>
      <c r="E653" s="151" t="s">
        <v>315</v>
      </c>
      <c r="F653" s="151" t="s">
        <v>300</v>
      </c>
      <c r="G653" s="151" t="s">
        <v>817</v>
      </c>
      <c r="H653" s="151" t="s">
        <v>449</v>
      </c>
      <c r="I653" s="151" t="s">
        <v>62</v>
      </c>
      <c r="J653" s="151" t="s">
        <v>62</v>
      </c>
      <c r="K653" s="151" t="s">
        <v>736</v>
      </c>
      <c r="L653" s="151" t="s">
        <v>1207</v>
      </c>
      <c r="M653" s="158">
        <v>26450</v>
      </c>
    </row>
    <row r="654" spans="1:13" hidden="1" outlineLevel="2" x14ac:dyDescent="0.2">
      <c r="A654" s="156">
        <v>202003</v>
      </c>
      <c r="B654" s="150">
        <v>40200011</v>
      </c>
      <c r="C654" s="151" t="s">
        <v>874</v>
      </c>
      <c r="D654" s="152">
        <v>43921</v>
      </c>
      <c r="E654" s="151" t="s">
        <v>315</v>
      </c>
      <c r="F654" s="151" t="s">
        <v>300</v>
      </c>
      <c r="G654" s="151" t="s">
        <v>817</v>
      </c>
      <c r="H654" s="151" t="s">
        <v>546</v>
      </c>
      <c r="I654" s="151" t="s">
        <v>62</v>
      </c>
      <c r="J654" s="151" t="s">
        <v>62</v>
      </c>
      <c r="K654" s="151" t="s">
        <v>736</v>
      </c>
      <c r="L654" s="151" t="s">
        <v>1207</v>
      </c>
      <c r="M654" s="158">
        <v>22475</v>
      </c>
    </row>
    <row r="655" spans="1:13" hidden="1" outlineLevel="2" x14ac:dyDescent="0.2">
      <c r="A655" s="156">
        <v>202003</v>
      </c>
      <c r="B655" s="150">
        <v>40200011</v>
      </c>
      <c r="C655" s="151" t="s">
        <v>874</v>
      </c>
      <c r="D655" s="152">
        <v>43921</v>
      </c>
      <c r="E655" s="151" t="s">
        <v>315</v>
      </c>
      <c r="F655" s="151" t="s">
        <v>300</v>
      </c>
      <c r="G655" s="151" t="s">
        <v>817</v>
      </c>
      <c r="H655" s="151" t="s">
        <v>526</v>
      </c>
      <c r="I655" s="151" t="s">
        <v>62</v>
      </c>
      <c r="J655" s="151" t="s">
        <v>62</v>
      </c>
      <c r="K655" s="151" t="s">
        <v>736</v>
      </c>
      <c r="L655" s="151" t="s">
        <v>1207</v>
      </c>
      <c r="M655" s="158">
        <v>19825</v>
      </c>
    </row>
    <row r="656" spans="1:13" hidden="1" outlineLevel="2" x14ac:dyDescent="0.2">
      <c r="A656" s="156">
        <v>202003</v>
      </c>
      <c r="B656" s="150">
        <v>40200011</v>
      </c>
      <c r="C656" s="151" t="s">
        <v>874</v>
      </c>
      <c r="D656" s="152">
        <v>43921</v>
      </c>
      <c r="E656" s="151" t="s">
        <v>315</v>
      </c>
      <c r="F656" s="151" t="s">
        <v>300</v>
      </c>
      <c r="G656" s="151" t="s">
        <v>876</v>
      </c>
      <c r="H656" s="151" t="s">
        <v>360</v>
      </c>
      <c r="I656" s="151" t="s">
        <v>62</v>
      </c>
      <c r="J656" s="151" t="s">
        <v>62</v>
      </c>
      <c r="K656" s="151" t="s">
        <v>736</v>
      </c>
      <c r="L656" s="151" t="s">
        <v>1207</v>
      </c>
      <c r="M656" s="158">
        <v>33050</v>
      </c>
    </row>
    <row r="657" spans="1:13" hidden="1" outlineLevel="2" x14ac:dyDescent="0.2">
      <c r="A657" s="156">
        <v>202003</v>
      </c>
      <c r="B657" s="150">
        <v>40200011</v>
      </c>
      <c r="C657" s="151" t="s">
        <v>874</v>
      </c>
      <c r="D657" s="152">
        <v>43921</v>
      </c>
      <c r="E657" s="151" t="s">
        <v>307</v>
      </c>
      <c r="F657" s="151" t="s">
        <v>308</v>
      </c>
      <c r="G657" s="151" t="s">
        <v>876</v>
      </c>
      <c r="H657" s="151" t="s">
        <v>360</v>
      </c>
      <c r="I657" s="151" t="s">
        <v>62</v>
      </c>
      <c r="J657" s="151" t="s">
        <v>62</v>
      </c>
      <c r="K657" s="151" t="s">
        <v>736</v>
      </c>
      <c r="L657" s="151" t="s">
        <v>1208</v>
      </c>
      <c r="M657" s="158">
        <v>7975</v>
      </c>
    </row>
    <row r="658" spans="1:13" hidden="1" outlineLevel="2" x14ac:dyDescent="0.2">
      <c r="A658" s="156">
        <v>202003</v>
      </c>
      <c r="B658" s="150">
        <v>40200011</v>
      </c>
      <c r="C658" s="151" t="s">
        <v>874</v>
      </c>
      <c r="D658" s="152">
        <v>43921</v>
      </c>
      <c r="E658" s="151" t="s">
        <v>307</v>
      </c>
      <c r="F658" s="151" t="s">
        <v>308</v>
      </c>
      <c r="G658" s="151" t="s">
        <v>817</v>
      </c>
      <c r="H658" s="151" t="s">
        <v>526</v>
      </c>
      <c r="I658" s="151" t="s">
        <v>62</v>
      </c>
      <c r="J658" s="151" t="s">
        <v>62</v>
      </c>
      <c r="K658" s="151" t="s">
        <v>736</v>
      </c>
      <c r="L658" s="151" t="s">
        <v>1208</v>
      </c>
      <c r="M658" s="158">
        <v>-101025</v>
      </c>
    </row>
    <row r="659" spans="1:13" hidden="1" outlineLevel="2" x14ac:dyDescent="0.2">
      <c r="A659" s="156">
        <v>202003</v>
      </c>
      <c r="B659" s="150">
        <v>40200011</v>
      </c>
      <c r="C659" s="151" t="s">
        <v>874</v>
      </c>
      <c r="D659" s="152">
        <v>43921</v>
      </c>
      <c r="E659" s="151" t="s">
        <v>315</v>
      </c>
      <c r="F659" s="151" t="s">
        <v>300</v>
      </c>
      <c r="G659" s="151" t="s">
        <v>807</v>
      </c>
      <c r="H659" s="151" t="s">
        <v>414</v>
      </c>
      <c r="I659" s="151" t="s">
        <v>62</v>
      </c>
      <c r="J659" s="151" t="s">
        <v>62</v>
      </c>
      <c r="K659" s="151" t="s">
        <v>736</v>
      </c>
      <c r="L659" s="151" t="s">
        <v>1207</v>
      </c>
      <c r="M659" s="158">
        <v>66125</v>
      </c>
    </row>
    <row r="660" spans="1:13" hidden="1" outlineLevel="2" x14ac:dyDescent="0.2">
      <c r="A660" s="156">
        <v>202003</v>
      </c>
      <c r="B660" s="150">
        <v>40200011</v>
      </c>
      <c r="C660" s="151" t="s">
        <v>874</v>
      </c>
      <c r="D660" s="152">
        <v>43921</v>
      </c>
      <c r="E660" s="151" t="s">
        <v>315</v>
      </c>
      <c r="F660" s="151" t="s">
        <v>300</v>
      </c>
      <c r="G660" s="151" t="s">
        <v>807</v>
      </c>
      <c r="H660" s="151" t="s">
        <v>418</v>
      </c>
      <c r="I660" s="151" t="s">
        <v>62</v>
      </c>
      <c r="J660" s="151" t="s">
        <v>62</v>
      </c>
      <c r="K660" s="151" t="s">
        <v>736</v>
      </c>
      <c r="L660" s="151" t="s">
        <v>1207</v>
      </c>
      <c r="M660" s="158">
        <v>6600</v>
      </c>
    </row>
    <row r="661" spans="1:13" hidden="1" outlineLevel="2" x14ac:dyDescent="0.2">
      <c r="A661" s="156">
        <v>202003</v>
      </c>
      <c r="B661" s="150">
        <v>120000173</v>
      </c>
      <c r="C661" s="151" t="s">
        <v>1083</v>
      </c>
      <c r="D661" s="152">
        <v>43853</v>
      </c>
      <c r="E661" s="151" t="s">
        <v>372</v>
      </c>
      <c r="F661" s="151" t="s">
        <v>373</v>
      </c>
      <c r="G661" s="151" t="s">
        <v>876</v>
      </c>
      <c r="H661" s="151" t="s">
        <v>376</v>
      </c>
      <c r="I661" s="151" t="s">
        <v>1150</v>
      </c>
      <c r="J661" s="151" t="s">
        <v>1151</v>
      </c>
      <c r="K661" s="151" t="s">
        <v>736</v>
      </c>
      <c r="L661" s="151" t="s">
        <v>1209</v>
      </c>
      <c r="M661" s="158">
        <v>200000</v>
      </c>
    </row>
    <row r="662" spans="1:13" hidden="1" outlineLevel="2" x14ac:dyDescent="0.2">
      <c r="A662" s="156">
        <v>202003</v>
      </c>
      <c r="B662" s="150">
        <v>120000173</v>
      </c>
      <c r="C662" s="151" t="s">
        <v>1083</v>
      </c>
      <c r="D662" s="152">
        <v>43853</v>
      </c>
      <c r="E662" s="151" t="s">
        <v>777</v>
      </c>
      <c r="F662" s="151" t="s">
        <v>607</v>
      </c>
      <c r="G662" s="151" t="s">
        <v>62</v>
      </c>
      <c r="H662" s="151" t="s">
        <v>62</v>
      </c>
      <c r="I662" s="151" t="s">
        <v>1150</v>
      </c>
      <c r="J662" s="151" t="s">
        <v>1151</v>
      </c>
      <c r="K662" s="151" t="s">
        <v>736</v>
      </c>
      <c r="L662" s="151" t="s">
        <v>1209</v>
      </c>
      <c r="M662" s="158">
        <v>-200000</v>
      </c>
    </row>
    <row r="663" spans="1:13" hidden="1" outlineLevel="2" x14ac:dyDescent="0.2">
      <c r="A663" s="156">
        <v>202003</v>
      </c>
      <c r="B663" s="150">
        <v>120000174</v>
      </c>
      <c r="C663" s="151" t="s">
        <v>1083</v>
      </c>
      <c r="D663" s="152">
        <v>43887</v>
      </c>
      <c r="E663" s="151" t="s">
        <v>332</v>
      </c>
      <c r="F663" s="151" t="s">
        <v>333</v>
      </c>
      <c r="G663" s="151" t="s">
        <v>807</v>
      </c>
      <c r="H663" s="151" t="s">
        <v>418</v>
      </c>
      <c r="I663" s="151" t="s">
        <v>1210</v>
      </c>
      <c r="J663" s="151" t="s">
        <v>1211</v>
      </c>
      <c r="K663" s="151" t="s">
        <v>736</v>
      </c>
      <c r="L663" s="151" t="s">
        <v>1212</v>
      </c>
      <c r="M663" s="158">
        <v>3732</v>
      </c>
    </row>
    <row r="664" spans="1:13" hidden="1" outlineLevel="2" x14ac:dyDescent="0.2">
      <c r="A664" s="156">
        <v>202003</v>
      </c>
      <c r="B664" s="150">
        <v>120000174</v>
      </c>
      <c r="C664" s="151" t="s">
        <v>1083</v>
      </c>
      <c r="D664" s="152">
        <v>43887</v>
      </c>
      <c r="E664" s="151" t="s">
        <v>777</v>
      </c>
      <c r="F664" s="151" t="s">
        <v>607</v>
      </c>
      <c r="G664" s="151" t="s">
        <v>62</v>
      </c>
      <c r="H664" s="151" t="s">
        <v>62</v>
      </c>
      <c r="I664" s="151" t="s">
        <v>1210</v>
      </c>
      <c r="J664" s="151" t="s">
        <v>1211</v>
      </c>
      <c r="K664" s="151" t="s">
        <v>736</v>
      </c>
      <c r="L664" s="151" t="s">
        <v>62</v>
      </c>
      <c r="M664" s="158">
        <v>-3732</v>
      </c>
    </row>
    <row r="665" spans="1:13" hidden="1" outlineLevel="2" x14ac:dyDescent="0.2">
      <c r="A665" s="156">
        <v>202003</v>
      </c>
      <c r="B665" s="150">
        <v>120000175</v>
      </c>
      <c r="C665" s="151" t="s">
        <v>1083</v>
      </c>
      <c r="D665" s="152">
        <v>43784</v>
      </c>
      <c r="E665" s="151" t="s">
        <v>494</v>
      </c>
      <c r="F665" s="151" t="s">
        <v>495</v>
      </c>
      <c r="G665" s="151" t="s">
        <v>817</v>
      </c>
      <c r="H665" s="151" t="s">
        <v>526</v>
      </c>
      <c r="I665" s="151" t="s">
        <v>1213</v>
      </c>
      <c r="J665" s="151" t="s">
        <v>1214</v>
      </c>
      <c r="K665" s="151" t="s">
        <v>736</v>
      </c>
      <c r="L665" s="151" t="s">
        <v>1215</v>
      </c>
      <c r="M665" s="158">
        <v>1732.5</v>
      </c>
    </row>
    <row r="666" spans="1:13" hidden="1" outlineLevel="2" x14ac:dyDescent="0.2">
      <c r="A666" s="156">
        <v>202003</v>
      </c>
      <c r="B666" s="150">
        <v>120000175</v>
      </c>
      <c r="C666" s="151" t="s">
        <v>1083</v>
      </c>
      <c r="D666" s="152">
        <v>43784</v>
      </c>
      <c r="E666" s="151" t="s">
        <v>777</v>
      </c>
      <c r="F666" s="151" t="s">
        <v>607</v>
      </c>
      <c r="G666" s="151" t="s">
        <v>62</v>
      </c>
      <c r="H666" s="151" t="s">
        <v>62</v>
      </c>
      <c r="I666" s="151" t="s">
        <v>1213</v>
      </c>
      <c r="J666" s="151" t="s">
        <v>1214</v>
      </c>
      <c r="K666" s="151" t="s">
        <v>736</v>
      </c>
      <c r="L666" s="151" t="s">
        <v>62</v>
      </c>
      <c r="M666" s="158">
        <v>-1732.5</v>
      </c>
    </row>
    <row r="667" spans="1:13" hidden="1" outlineLevel="2" x14ac:dyDescent="0.2">
      <c r="A667" s="156">
        <v>202003</v>
      </c>
      <c r="B667" s="150">
        <v>1300000525</v>
      </c>
      <c r="C667" s="151" t="s">
        <v>944</v>
      </c>
      <c r="D667" s="152">
        <v>43901</v>
      </c>
      <c r="E667" s="151" t="s">
        <v>412</v>
      </c>
      <c r="F667" s="151" t="s">
        <v>413</v>
      </c>
      <c r="G667" s="151" t="s">
        <v>817</v>
      </c>
      <c r="H667" s="151" t="s">
        <v>526</v>
      </c>
      <c r="I667" s="151" t="s">
        <v>849</v>
      </c>
      <c r="J667" s="151" t="s">
        <v>850</v>
      </c>
      <c r="K667" s="151" t="s">
        <v>736</v>
      </c>
      <c r="L667" s="151" t="s">
        <v>1216</v>
      </c>
      <c r="M667" s="158">
        <v>610</v>
      </c>
    </row>
    <row r="668" spans="1:13" hidden="1" outlineLevel="2" x14ac:dyDescent="0.2">
      <c r="A668" s="156">
        <v>202003</v>
      </c>
      <c r="B668" s="150">
        <v>1300000525</v>
      </c>
      <c r="C668" s="151" t="s">
        <v>944</v>
      </c>
      <c r="D668" s="152">
        <v>43901</v>
      </c>
      <c r="E668" s="151" t="s">
        <v>777</v>
      </c>
      <c r="F668" s="151" t="s">
        <v>607</v>
      </c>
      <c r="G668" s="151" t="s">
        <v>62</v>
      </c>
      <c r="H668" s="151" t="s">
        <v>62</v>
      </c>
      <c r="I668" s="151" t="s">
        <v>849</v>
      </c>
      <c r="J668" s="151" t="s">
        <v>850</v>
      </c>
      <c r="K668" s="151" t="s">
        <v>736</v>
      </c>
      <c r="L668" s="151" t="s">
        <v>62</v>
      </c>
      <c r="M668" s="158">
        <v>-610</v>
      </c>
    </row>
    <row r="669" spans="1:13" hidden="1" outlineLevel="2" x14ac:dyDescent="0.2">
      <c r="A669" s="156">
        <v>202003</v>
      </c>
      <c r="B669" s="150">
        <v>1300000526</v>
      </c>
      <c r="C669" s="151" t="s">
        <v>944</v>
      </c>
      <c r="D669" s="152">
        <v>43909</v>
      </c>
      <c r="E669" s="151" t="s">
        <v>390</v>
      </c>
      <c r="F669" s="151" t="s">
        <v>391</v>
      </c>
      <c r="G669" s="151" t="s">
        <v>807</v>
      </c>
      <c r="H669" s="151" t="s">
        <v>392</v>
      </c>
      <c r="I669" s="151" t="s">
        <v>790</v>
      </c>
      <c r="J669" s="151" t="s">
        <v>759</v>
      </c>
      <c r="K669" s="151" t="s">
        <v>736</v>
      </c>
      <c r="L669" s="151" t="s">
        <v>1217</v>
      </c>
      <c r="M669" s="158">
        <v>3585.63</v>
      </c>
    </row>
    <row r="670" spans="1:13" hidden="1" outlineLevel="2" x14ac:dyDescent="0.2">
      <c r="A670" s="156">
        <v>202003</v>
      </c>
      <c r="B670" s="150">
        <v>1300000526</v>
      </c>
      <c r="C670" s="151" t="s">
        <v>944</v>
      </c>
      <c r="D670" s="152">
        <v>43909</v>
      </c>
      <c r="E670" s="151" t="s">
        <v>777</v>
      </c>
      <c r="F670" s="151" t="s">
        <v>607</v>
      </c>
      <c r="G670" s="151" t="s">
        <v>62</v>
      </c>
      <c r="H670" s="151" t="s">
        <v>62</v>
      </c>
      <c r="I670" s="151" t="s">
        <v>790</v>
      </c>
      <c r="J670" s="151" t="s">
        <v>759</v>
      </c>
      <c r="K670" s="151" t="s">
        <v>736</v>
      </c>
      <c r="L670" s="151" t="s">
        <v>62</v>
      </c>
      <c r="M670" s="158">
        <v>-3585.63</v>
      </c>
    </row>
    <row r="671" spans="1:13" hidden="1" outlineLevel="2" x14ac:dyDescent="0.2">
      <c r="A671" s="156">
        <v>202003</v>
      </c>
      <c r="B671" s="150">
        <v>1300000527</v>
      </c>
      <c r="C671" s="151" t="s">
        <v>944</v>
      </c>
      <c r="D671" s="152">
        <v>43913</v>
      </c>
      <c r="E671" s="151" t="s">
        <v>777</v>
      </c>
      <c r="F671" s="151" t="s">
        <v>607</v>
      </c>
      <c r="G671" s="151" t="s">
        <v>62</v>
      </c>
      <c r="H671" s="151" t="s">
        <v>62</v>
      </c>
      <c r="I671" s="151" t="s">
        <v>857</v>
      </c>
      <c r="J671" s="151" t="s">
        <v>755</v>
      </c>
      <c r="K671" s="151" t="s">
        <v>736</v>
      </c>
      <c r="L671" s="151" t="s">
        <v>62</v>
      </c>
      <c r="M671" s="158">
        <v>-687015.92</v>
      </c>
    </row>
    <row r="672" spans="1:13" hidden="1" outlineLevel="2" x14ac:dyDescent="0.2">
      <c r="A672" s="156">
        <v>202003</v>
      </c>
      <c r="B672" s="150">
        <v>1300000527</v>
      </c>
      <c r="C672" s="151" t="s">
        <v>944</v>
      </c>
      <c r="D672" s="152">
        <v>43913</v>
      </c>
      <c r="E672" s="151" t="s">
        <v>914</v>
      </c>
      <c r="F672" s="151" t="s">
        <v>562</v>
      </c>
      <c r="G672" s="151" t="s">
        <v>62</v>
      </c>
      <c r="H672" s="151" t="s">
        <v>62</v>
      </c>
      <c r="I672" s="151" t="s">
        <v>857</v>
      </c>
      <c r="J672" s="151" t="s">
        <v>755</v>
      </c>
      <c r="K672" s="151" t="s">
        <v>736</v>
      </c>
      <c r="L672" s="151" t="s">
        <v>1218</v>
      </c>
      <c r="M672" s="158">
        <v>687015.92</v>
      </c>
    </row>
    <row r="673" spans="1:13" hidden="1" outlineLevel="2" x14ac:dyDescent="0.2">
      <c r="A673" s="156">
        <v>202003</v>
      </c>
      <c r="B673" s="150">
        <v>1300000528</v>
      </c>
      <c r="C673" s="151" t="s">
        <v>944</v>
      </c>
      <c r="D673" s="152">
        <v>43901</v>
      </c>
      <c r="E673" s="151" t="s">
        <v>777</v>
      </c>
      <c r="F673" s="151" t="s">
        <v>607</v>
      </c>
      <c r="G673" s="151" t="s">
        <v>62</v>
      </c>
      <c r="H673" s="151" t="s">
        <v>62</v>
      </c>
      <c r="I673" s="151" t="s">
        <v>860</v>
      </c>
      <c r="J673" s="151" t="s">
        <v>861</v>
      </c>
      <c r="K673" s="151" t="s">
        <v>736</v>
      </c>
      <c r="L673" s="151" t="s">
        <v>62</v>
      </c>
      <c r="M673" s="158">
        <v>-3035.06</v>
      </c>
    </row>
    <row r="674" spans="1:13" hidden="1" outlineLevel="2" x14ac:dyDescent="0.2">
      <c r="A674" s="156">
        <v>202003</v>
      </c>
      <c r="B674" s="150">
        <v>1300000528</v>
      </c>
      <c r="C674" s="151" t="s">
        <v>944</v>
      </c>
      <c r="D674" s="152">
        <v>43901</v>
      </c>
      <c r="E674" s="151" t="s">
        <v>320</v>
      </c>
      <c r="F674" s="151" t="s">
        <v>321</v>
      </c>
      <c r="G674" s="151" t="s">
        <v>817</v>
      </c>
      <c r="H674" s="151" t="s">
        <v>526</v>
      </c>
      <c r="I674" s="151" t="s">
        <v>860</v>
      </c>
      <c r="J674" s="151" t="s">
        <v>861</v>
      </c>
      <c r="K674" s="151" t="s">
        <v>736</v>
      </c>
      <c r="L674" s="151" t="s">
        <v>1219</v>
      </c>
      <c r="M674" s="158">
        <v>223.09</v>
      </c>
    </row>
    <row r="675" spans="1:13" hidden="1" outlineLevel="2" x14ac:dyDescent="0.2">
      <c r="A675" s="156">
        <v>202003</v>
      </c>
      <c r="B675" s="150">
        <v>1300000528</v>
      </c>
      <c r="C675" s="151" t="s">
        <v>944</v>
      </c>
      <c r="D675" s="152">
        <v>43901</v>
      </c>
      <c r="E675" s="151" t="s">
        <v>316</v>
      </c>
      <c r="F675" s="151" t="s">
        <v>317</v>
      </c>
      <c r="G675" s="151" t="s">
        <v>817</v>
      </c>
      <c r="H675" s="151" t="s">
        <v>540</v>
      </c>
      <c r="I675" s="151" t="s">
        <v>860</v>
      </c>
      <c r="J675" s="151" t="s">
        <v>861</v>
      </c>
      <c r="K675" s="151" t="s">
        <v>736</v>
      </c>
      <c r="L675" s="151" t="s">
        <v>1220</v>
      </c>
      <c r="M675" s="158">
        <v>123.75</v>
      </c>
    </row>
    <row r="676" spans="1:13" hidden="1" outlineLevel="2" x14ac:dyDescent="0.2">
      <c r="A676" s="156">
        <v>202003</v>
      </c>
      <c r="B676" s="150">
        <v>1300000528</v>
      </c>
      <c r="C676" s="151" t="s">
        <v>944</v>
      </c>
      <c r="D676" s="152">
        <v>43901</v>
      </c>
      <c r="E676" s="151" t="s">
        <v>316</v>
      </c>
      <c r="F676" s="151" t="s">
        <v>317</v>
      </c>
      <c r="G676" s="151" t="s">
        <v>817</v>
      </c>
      <c r="H676" s="151" t="s">
        <v>540</v>
      </c>
      <c r="I676" s="151" t="s">
        <v>860</v>
      </c>
      <c r="J676" s="151" t="s">
        <v>861</v>
      </c>
      <c r="K676" s="151" t="s">
        <v>736</v>
      </c>
      <c r="L676" s="151" t="s">
        <v>1221</v>
      </c>
      <c r="M676" s="158">
        <v>985.37</v>
      </c>
    </row>
    <row r="677" spans="1:13" hidden="1" outlineLevel="2" x14ac:dyDescent="0.2">
      <c r="A677" s="156">
        <v>202003</v>
      </c>
      <c r="B677" s="150">
        <v>1300000528</v>
      </c>
      <c r="C677" s="151" t="s">
        <v>944</v>
      </c>
      <c r="D677" s="152">
        <v>43901</v>
      </c>
      <c r="E677" s="151" t="s">
        <v>316</v>
      </c>
      <c r="F677" s="151" t="s">
        <v>317</v>
      </c>
      <c r="G677" s="151" t="s">
        <v>817</v>
      </c>
      <c r="H677" s="151" t="s">
        <v>540</v>
      </c>
      <c r="I677" s="151" t="s">
        <v>860</v>
      </c>
      <c r="J677" s="151" t="s">
        <v>861</v>
      </c>
      <c r="K677" s="151" t="s">
        <v>736</v>
      </c>
      <c r="L677" s="151" t="s">
        <v>1222</v>
      </c>
      <c r="M677" s="158">
        <v>210.01</v>
      </c>
    </row>
    <row r="678" spans="1:13" hidden="1" outlineLevel="2" x14ac:dyDescent="0.2">
      <c r="A678" s="156">
        <v>202003</v>
      </c>
      <c r="B678" s="150">
        <v>1300000528</v>
      </c>
      <c r="C678" s="151" t="s">
        <v>944</v>
      </c>
      <c r="D678" s="152">
        <v>43901</v>
      </c>
      <c r="E678" s="151" t="s">
        <v>316</v>
      </c>
      <c r="F678" s="151" t="s">
        <v>317</v>
      </c>
      <c r="G678" s="151" t="s">
        <v>817</v>
      </c>
      <c r="H678" s="151" t="s">
        <v>536</v>
      </c>
      <c r="I678" s="151" t="s">
        <v>860</v>
      </c>
      <c r="J678" s="151" t="s">
        <v>861</v>
      </c>
      <c r="K678" s="151" t="s">
        <v>736</v>
      </c>
      <c r="L678" s="151" t="s">
        <v>1223</v>
      </c>
      <c r="M678" s="158">
        <v>96.28</v>
      </c>
    </row>
    <row r="679" spans="1:13" hidden="1" outlineLevel="2" x14ac:dyDescent="0.2">
      <c r="A679" s="156">
        <v>202003</v>
      </c>
      <c r="B679" s="150">
        <v>1300000528</v>
      </c>
      <c r="C679" s="151" t="s">
        <v>944</v>
      </c>
      <c r="D679" s="152">
        <v>43901</v>
      </c>
      <c r="E679" s="151" t="s">
        <v>316</v>
      </c>
      <c r="F679" s="151" t="s">
        <v>317</v>
      </c>
      <c r="G679" s="151" t="s">
        <v>817</v>
      </c>
      <c r="H679" s="151" t="s">
        <v>536</v>
      </c>
      <c r="I679" s="151" t="s">
        <v>860</v>
      </c>
      <c r="J679" s="151" t="s">
        <v>861</v>
      </c>
      <c r="K679" s="151" t="s">
        <v>736</v>
      </c>
      <c r="L679" s="151" t="s">
        <v>1224</v>
      </c>
      <c r="M679" s="158">
        <v>96.28</v>
      </c>
    </row>
    <row r="680" spans="1:13" hidden="1" outlineLevel="2" x14ac:dyDescent="0.2">
      <c r="A680" s="156">
        <v>202003</v>
      </c>
      <c r="B680" s="150">
        <v>1300000528</v>
      </c>
      <c r="C680" s="151" t="s">
        <v>944</v>
      </c>
      <c r="D680" s="152">
        <v>43901</v>
      </c>
      <c r="E680" s="151" t="s">
        <v>316</v>
      </c>
      <c r="F680" s="151" t="s">
        <v>317</v>
      </c>
      <c r="G680" s="151" t="s">
        <v>817</v>
      </c>
      <c r="H680" s="151" t="s">
        <v>526</v>
      </c>
      <c r="I680" s="151" t="s">
        <v>860</v>
      </c>
      <c r="J680" s="151" t="s">
        <v>861</v>
      </c>
      <c r="K680" s="151" t="s">
        <v>736</v>
      </c>
      <c r="L680" s="151" t="s">
        <v>1225</v>
      </c>
      <c r="M680" s="158">
        <v>97.53</v>
      </c>
    </row>
    <row r="681" spans="1:13" hidden="1" outlineLevel="2" x14ac:dyDescent="0.2">
      <c r="A681" s="156">
        <v>202003</v>
      </c>
      <c r="B681" s="150">
        <v>1300000528</v>
      </c>
      <c r="C681" s="151" t="s">
        <v>944</v>
      </c>
      <c r="D681" s="152">
        <v>43901</v>
      </c>
      <c r="E681" s="151" t="s">
        <v>316</v>
      </c>
      <c r="F681" s="151" t="s">
        <v>317</v>
      </c>
      <c r="G681" s="151" t="s">
        <v>817</v>
      </c>
      <c r="H681" s="151" t="s">
        <v>536</v>
      </c>
      <c r="I681" s="151" t="s">
        <v>860</v>
      </c>
      <c r="J681" s="151" t="s">
        <v>861</v>
      </c>
      <c r="K681" s="151" t="s">
        <v>736</v>
      </c>
      <c r="L681" s="151" t="s">
        <v>1226</v>
      </c>
      <c r="M681" s="158">
        <v>96.28</v>
      </c>
    </row>
    <row r="682" spans="1:13" hidden="1" outlineLevel="2" x14ac:dyDescent="0.2">
      <c r="A682" s="156">
        <v>202003</v>
      </c>
      <c r="B682" s="150">
        <v>1300000528</v>
      </c>
      <c r="C682" s="151" t="s">
        <v>944</v>
      </c>
      <c r="D682" s="152">
        <v>43901</v>
      </c>
      <c r="E682" s="151" t="s">
        <v>316</v>
      </c>
      <c r="F682" s="151" t="s">
        <v>317</v>
      </c>
      <c r="G682" s="151" t="s">
        <v>817</v>
      </c>
      <c r="H682" s="151" t="s">
        <v>536</v>
      </c>
      <c r="I682" s="151" t="s">
        <v>860</v>
      </c>
      <c r="J682" s="151" t="s">
        <v>861</v>
      </c>
      <c r="K682" s="151" t="s">
        <v>736</v>
      </c>
      <c r="L682" s="151" t="s">
        <v>1227</v>
      </c>
      <c r="M682" s="158">
        <v>96.28</v>
      </c>
    </row>
    <row r="683" spans="1:13" hidden="1" outlineLevel="2" x14ac:dyDescent="0.2">
      <c r="A683" s="156">
        <v>202003</v>
      </c>
      <c r="B683" s="150">
        <v>1300000528</v>
      </c>
      <c r="C683" s="151" t="s">
        <v>944</v>
      </c>
      <c r="D683" s="152">
        <v>43901</v>
      </c>
      <c r="E683" s="151" t="s">
        <v>316</v>
      </c>
      <c r="F683" s="151" t="s">
        <v>317</v>
      </c>
      <c r="G683" s="151" t="s">
        <v>807</v>
      </c>
      <c r="H683" s="151" t="s">
        <v>418</v>
      </c>
      <c r="I683" s="151" t="s">
        <v>860</v>
      </c>
      <c r="J683" s="151" t="s">
        <v>861</v>
      </c>
      <c r="K683" s="151" t="s">
        <v>736</v>
      </c>
      <c r="L683" s="151" t="s">
        <v>1228</v>
      </c>
      <c r="M683" s="158">
        <v>96.28</v>
      </c>
    </row>
    <row r="684" spans="1:13" hidden="1" outlineLevel="2" x14ac:dyDescent="0.2">
      <c r="A684" s="156">
        <v>202003</v>
      </c>
      <c r="B684" s="150">
        <v>1300000528</v>
      </c>
      <c r="C684" s="151" t="s">
        <v>944</v>
      </c>
      <c r="D684" s="152">
        <v>43901</v>
      </c>
      <c r="E684" s="151" t="s">
        <v>320</v>
      </c>
      <c r="F684" s="151" t="s">
        <v>321</v>
      </c>
      <c r="G684" s="151" t="s">
        <v>807</v>
      </c>
      <c r="H684" s="151" t="s">
        <v>392</v>
      </c>
      <c r="I684" s="151" t="s">
        <v>860</v>
      </c>
      <c r="J684" s="151" t="s">
        <v>861</v>
      </c>
      <c r="K684" s="151" t="s">
        <v>736</v>
      </c>
      <c r="L684" s="151" t="s">
        <v>1229</v>
      </c>
      <c r="M684" s="158">
        <v>457.4</v>
      </c>
    </row>
    <row r="685" spans="1:13" hidden="1" outlineLevel="2" x14ac:dyDescent="0.2">
      <c r="A685" s="156">
        <v>202003</v>
      </c>
      <c r="B685" s="150">
        <v>1300000528</v>
      </c>
      <c r="C685" s="151" t="s">
        <v>944</v>
      </c>
      <c r="D685" s="152">
        <v>43901</v>
      </c>
      <c r="E685" s="151" t="s">
        <v>320</v>
      </c>
      <c r="F685" s="151" t="s">
        <v>321</v>
      </c>
      <c r="G685" s="151" t="s">
        <v>817</v>
      </c>
      <c r="H685" s="151" t="s">
        <v>443</v>
      </c>
      <c r="I685" s="151" t="s">
        <v>860</v>
      </c>
      <c r="J685" s="151" t="s">
        <v>861</v>
      </c>
      <c r="K685" s="151" t="s">
        <v>736</v>
      </c>
      <c r="L685" s="151" t="s">
        <v>1230</v>
      </c>
      <c r="M685" s="158">
        <v>235.25</v>
      </c>
    </row>
    <row r="686" spans="1:13" hidden="1" outlineLevel="2" x14ac:dyDescent="0.2">
      <c r="A686" s="156">
        <v>202003</v>
      </c>
      <c r="B686" s="150">
        <v>1300000528</v>
      </c>
      <c r="C686" s="151" t="s">
        <v>944</v>
      </c>
      <c r="D686" s="152">
        <v>43901</v>
      </c>
      <c r="E686" s="151" t="s">
        <v>316</v>
      </c>
      <c r="F686" s="151" t="s">
        <v>317</v>
      </c>
      <c r="G686" s="151" t="s">
        <v>817</v>
      </c>
      <c r="H686" s="151" t="s">
        <v>526</v>
      </c>
      <c r="I686" s="151" t="s">
        <v>860</v>
      </c>
      <c r="J686" s="151" t="s">
        <v>861</v>
      </c>
      <c r="K686" s="151" t="s">
        <v>736</v>
      </c>
      <c r="L686" s="151" t="s">
        <v>1231</v>
      </c>
      <c r="M686" s="158">
        <v>221.26</v>
      </c>
    </row>
    <row r="687" spans="1:13" hidden="1" outlineLevel="2" x14ac:dyDescent="0.2">
      <c r="A687" s="156">
        <v>202003</v>
      </c>
      <c r="B687" s="150">
        <v>1300000529</v>
      </c>
      <c r="C687" s="151" t="s">
        <v>944</v>
      </c>
      <c r="D687" s="152">
        <v>43907</v>
      </c>
      <c r="E687" s="151" t="s">
        <v>506</v>
      </c>
      <c r="F687" s="151" t="s">
        <v>507</v>
      </c>
      <c r="G687" s="151" t="s">
        <v>817</v>
      </c>
      <c r="H687" s="151" t="s">
        <v>526</v>
      </c>
      <c r="I687" s="151" t="s">
        <v>868</v>
      </c>
      <c r="J687" s="151" t="s">
        <v>869</v>
      </c>
      <c r="K687" s="151" t="s">
        <v>736</v>
      </c>
      <c r="L687" s="151" t="s">
        <v>1232</v>
      </c>
      <c r="M687" s="158">
        <v>193.23</v>
      </c>
    </row>
    <row r="688" spans="1:13" hidden="1" outlineLevel="2" x14ac:dyDescent="0.2">
      <c r="A688" s="156">
        <v>202003</v>
      </c>
      <c r="B688" s="150">
        <v>1300000529</v>
      </c>
      <c r="C688" s="151" t="s">
        <v>944</v>
      </c>
      <c r="D688" s="152">
        <v>43907</v>
      </c>
      <c r="E688" s="151" t="s">
        <v>777</v>
      </c>
      <c r="F688" s="151" t="s">
        <v>607</v>
      </c>
      <c r="G688" s="151" t="s">
        <v>62</v>
      </c>
      <c r="H688" s="151" t="s">
        <v>62</v>
      </c>
      <c r="I688" s="151" t="s">
        <v>868</v>
      </c>
      <c r="J688" s="151" t="s">
        <v>869</v>
      </c>
      <c r="K688" s="151" t="s">
        <v>736</v>
      </c>
      <c r="L688" s="151" t="s">
        <v>62</v>
      </c>
      <c r="M688" s="158">
        <v>-193.23</v>
      </c>
    </row>
    <row r="689" spans="1:13" hidden="1" outlineLevel="2" x14ac:dyDescent="0.2">
      <c r="A689" s="156">
        <v>202003</v>
      </c>
      <c r="B689" s="150">
        <v>1300000530</v>
      </c>
      <c r="C689" s="151" t="s">
        <v>944</v>
      </c>
      <c r="D689" s="152">
        <v>43908</v>
      </c>
      <c r="E689" s="151" t="s">
        <v>777</v>
      </c>
      <c r="F689" s="151" t="s">
        <v>607</v>
      </c>
      <c r="G689" s="151" t="s">
        <v>62</v>
      </c>
      <c r="H689" s="151" t="s">
        <v>62</v>
      </c>
      <c r="I689" s="151" t="s">
        <v>1233</v>
      </c>
      <c r="J689" s="151" t="s">
        <v>1234</v>
      </c>
      <c r="K689" s="151" t="s">
        <v>736</v>
      </c>
      <c r="L689" s="151" t="s">
        <v>62</v>
      </c>
      <c r="M689" s="158">
        <v>-45395</v>
      </c>
    </row>
    <row r="690" spans="1:13" hidden="1" outlineLevel="2" x14ac:dyDescent="0.2">
      <c r="A690" s="156">
        <v>202003</v>
      </c>
      <c r="B690" s="150">
        <v>1300000530</v>
      </c>
      <c r="C690" s="151" t="s">
        <v>944</v>
      </c>
      <c r="D690" s="152">
        <v>43908</v>
      </c>
      <c r="E690" s="151" t="s">
        <v>332</v>
      </c>
      <c r="F690" s="151" t="s">
        <v>333</v>
      </c>
      <c r="G690" s="151" t="s">
        <v>817</v>
      </c>
      <c r="H690" s="151" t="s">
        <v>449</v>
      </c>
      <c r="I690" s="151" t="s">
        <v>1233</v>
      </c>
      <c r="J690" s="151" t="s">
        <v>1234</v>
      </c>
      <c r="K690" s="151" t="s">
        <v>736</v>
      </c>
      <c r="L690" s="151" t="s">
        <v>1235</v>
      </c>
      <c r="M690" s="158">
        <v>45395</v>
      </c>
    </row>
    <row r="691" spans="1:13" hidden="1" outlineLevel="2" x14ac:dyDescent="0.2">
      <c r="A691" s="156">
        <v>202003</v>
      </c>
      <c r="B691" s="150">
        <v>1300000531</v>
      </c>
      <c r="C691" s="151" t="s">
        <v>944</v>
      </c>
      <c r="D691" s="152">
        <v>43910</v>
      </c>
      <c r="E691" s="151" t="s">
        <v>777</v>
      </c>
      <c r="F691" s="151" t="s">
        <v>607</v>
      </c>
      <c r="G691" s="151" t="s">
        <v>62</v>
      </c>
      <c r="H691" s="151" t="s">
        <v>62</v>
      </c>
      <c r="I691" s="151" t="s">
        <v>855</v>
      </c>
      <c r="J691" s="151" t="s">
        <v>856</v>
      </c>
      <c r="K691" s="151" t="s">
        <v>736</v>
      </c>
      <c r="L691" s="151" t="s">
        <v>62</v>
      </c>
      <c r="M691" s="158">
        <v>-3890</v>
      </c>
    </row>
    <row r="692" spans="1:13" hidden="1" outlineLevel="2" x14ac:dyDescent="0.2">
      <c r="A692" s="156">
        <v>202003</v>
      </c>
      <c r="B692" s="150">
        <v>1300000531</v>
      </c>
      <c r="C692" s="151" t="s">
        <v>944</v>
      </c>
      <c r="D692" s="152">
        <v>43910</v>
      </c>
      <c r="E692" s="151" t="s">
        <v>490</v>
      </c>
      <c r="F692" s="151" t="s">
        <v>491</v>
      </c>
      <c r="G692" s="151" t="s">
        <v>817</v>
      </c>
      <c r="H692" s="151" t="s">
        <v>526</v>
      </c>
      <c r="I692" s="151" t="s">
        <v>855</v>
      </c>
      <c r="J692" s="151" t="s">
        <v>856</v>
      </c>
      <c r="K692" s="151" t="s">
        <v>736</v>
      </c>
      <c r="L692" s="151" t="s">
        <v>1236</v>
      </c>
      <c r="M692" s="158">
        <v>3890</v>
      </c>
    </row>
    <row r="693" spans="1:13" hidden="1" outlineLevel="2" x14ac:dyDescent="0.2">
      <c r="A693" s="156">
        <v>202003</v>
      </c>
      <c r="B693" s="150">
        <v>1300000532</v>
      </c>
      <c r="C693" s="151" t="s">
        <v>944</v>
      </c>
      <c r="D693" s="152">
        <v>43920</v>
      </c>
      <c r="E693" s="151" t="s">
        <v>777</v>
      </c>
      <c r="F693" s="151" t="s">
        <v>607</v>
      </c>
      <c r="G693" s="151" t="s">
        <v>62</v>
      </c>
      <c r="H693" s="151" t="s">
        <v>62</v>
      </c>
      <c r="I693" s="151" t="s">
        <v>1237</v>
      </c>
      <c r="J693" s="151" t="s">
        <v>1238</v>
      </c>
      <c r="K693" s="151" t="s">
        <v>736</v>
      </c>
      <c r="L693" s="151" t="s">
        <v>62</v>
      </c>
      <c r="M693" s="158">
        <v>-463.13</v>
      </c>
    </row>
    <row r="694" spans="1:13" hidden="1" outlineLevel="2" x14ac:dyDescent="0.2">
      <c r="A694" s="156">
        <v>202003</v>
      </c>
      <c r="B694" s="150">
        <v>1300000532</v>
      </c>
      <c r="C694" s="151" t="s">
        <v>944</v>
      </c>
      <c r="D694" s="152">
        <v>43920</v>
      </c>
      <c r="E694" s="151" t="s">
        <v>506</v>
      </c>
      <c r="F694" s="151" t="s">
        <v>507</v>
      </c>
      <c r="G694" s="151" t="s">
        <v>817</v>
      </c>
      <c r="H694" s="151" t="s">
        <v>526</v>
      </c>
      <c r="I694" s="151" t="s">
        <v>1237</v>
      </c>
      <c r="J694" s="151" t="s">
        <v>1238</v>
      </c>
      <c r="K694" s="151" t="s">
        <v>736</v>
      </c>
      <c r="L694" s="151" t="s">
        <v>1239</v>
      </c>
      <c r="M694" s="158">
        <v>463.13</v>
      </c>
    </row>
    <row r="695" spans="1:13" hidden="1" outlineLevel="2" x14ac:dyDescent="0.2">
      <c r="A695" s="156">
        <v>202003</v>
      </c>
      <c r="B695" s="150">
        <v>1300000533</v>
      </c>
      <c r="C695" s="151" t="s">
        <v>944</v>
      </c>
      <c r="D695" s="152">
        <v>43923</v>
      </c>
      <c r="E695" s="151" t="s">
        <v>316</v>
      </c>
      <c r="F695" s="151" t="s">
        <v>317</v>
      </c>
      <c r="G695" s="151" t="s">
        <v>876</v>
      </c>
      <c r="H695" s="151" t="s">
        <v>360</v>
      </c>
      <c r="I695" s="151" t="s">
        <v>866</v>
      </c>
      <c r="J695" s="151" t="s">
        <v>867</v>
      </c>
      <c r="K695" s="151" t="s">
        <v>736</v>
      </c>
      <c r="L695" s="151" t="s">
        <v>978</v>
      </c>
      <c r="M695" s="158">
        <v>1087.5</v>
      </c>
    </row>
    <row r="696" spans="1:13" hidden="1" outlineLevel="2" x14ac:dyDescent="0.2">
      <c r="A696" s="156">
        <v>202003</v>
      </c>
      <c r="B696" s="150">
        <v>1300000533</v>
      </c>
      <c r="C696" s="151" t="s">
        <v>944</v>
      </c>
      <c r="D696" s="152">
        <v>43923</v>
      </c>
      <c r="E696" s="151" t="s">
        <v>777</v>
      </c>
      <c r="F696" s="151" t="s">
        <v>607</v>
      </c>
      <c r="G696" s="151" t="s">
        <v>62</v>
      </c>
      <c r="H696" s="151" t="s">
        <v>62</v>
      </c>
      <c r="I696" s="151" t="s">
        <v>866</v>
      </c>
      <c r="J696" s="151" t="s">
        <v>867</v>
      </c>
      <c r="K696" s="151" t="s">
        <v>736</v>
      </c>
      <c r="L696" s="151" t="s">
        <v>62</v>
      </c>
      <c r="M696" s="158">
        <v>-1087.5</v>
      </c>
    </row>
    <row r="697" spans="1:13" hidden="1" outlineLevel="2" x14ac:dyDescent="0.2">
      <c r="A697" s="156">
        <v>202003</v>
      </c>
      <c r="B697" s="150">
        <v>1300000534</v>
      </c>
      <c r="C697" s="151" t="s">
        <v>944</v>
      </c>
      <c r="D697" s="152">
        <v>43921</v>
      </c>
      <c r="E697" s="151" t="s">
        <v>316</v>
      </c>
      <c r="F697" s="151" t="s">
        <v>317</v>
      </c>
      <c r="G697" s="151" t="s">
        <v>876</v>
      </c>
      <c r="H697" s="151" t="s">
        <v>466</v>
      </c>
      <c r="I697" s="151" t="s">
        <v>1240</v>
      </c>
      <c r="J697" s="151" t="s">
        <v>1241</v>
      </c>
      <c r="K697" s="151" t="s">
        <v>736</v>
      </c>
      <c r="L697" s="151" t="s">
        <v>1242</v>
      </c>
      <c r="M697" s="158">
        <v>240</v>
      </c>
    </row>
    <row r="698" spans="1:13" hidden="1" outlineLevel="2" x14ac:dyDescent="0.2">
      <c r="A698" s="156">
        <v>202003</v>
      </c>
      <c r="B698" s="150">
        <v>1300000534</v>
      </c>
      <c r="C698" s="151" t="s">
        <v>944</v>
      </c>
      <c r="D698" s="152">
        <v>43921</v>
      </c>
      <c r="E698" s="151" t="s">
        <v>777</v>
      </c>
      <c r="F698" s="151" t="s">
        <v>607</v>
      </c>
      <c r="G698" s="151" t="s">
        <v>62</v>
      </c>
      <c r="H698" s="151" t="s">
        <v>62</v>
      </c>
      <c r="I698" s="151" t="s">
        <v>1240</v>
      </c>
      <c r="J698" s="151" t="s">
        <v>1241</v>
      </c>
      <c r="K698" s="151" t="s">
        <v>736</v>
      </c>
      <c r="L698" s="151" t="s">
        <v>62</v>
      </c>
      <c r="M698" s="158">
        <v>-240</v>
      </c>
    </row>
    <row r="699" spans="1:13" hidden="1" outlineLevel="2" x14ac:dyDescent="0.2">
      <c r="A699" s="156">
        <v>202003</v>
      </c>
      <c r="B699" s="150">
        <v>1300000535</v>
      </c>
      <c r="C699" s="151" t="s">
        <v>944</v>
      </c>
      <c r="D699" s="152">
        <v>43924</v>
      </c>
      <c r="E699" s="151" t="s">
        <v>777</v>
      </c>
      <c r="F699" s="151" t="s">
        <v>607</v>
      </c>
      <c r="G699" s="151" t="s">
        <v>62</v>
      </c>
      <c r="H699" s="151" t="s">
        <v>62</v>
      </c>
      <c r="I699" s="151" t="s">
        <v>857</v>
      </c>
      <c r="J699" s="151" t="s">
        <v>755</v>
      </c>
      <c r="K699" s="151" t="s">
        <v>736</v>
      </c>
      <c r="L699" s="151" t="s">
        <v>62</v>
      </c>
      <c r="M699" s="158">
        <v>-202346.51</v>
      </c>
    </row>
    <row r="700" spans="1:13" hidden="1" outlineLevel="2" x14ac:dyDescent="0.2">
      <c r="A700" s="156">
        <v>202003</v>
      </c>
      <c r="B700" s="150">
        <v>1300000535</v>
      </c>
      <c r="C700" s="151" t="s">
        <v>944</v>
      </c>
      <c r="D700" s="152">
        <v>43924</v>
      </c>
      <c r="E700" s="151" t="s">
        <v>914</v>
      </c>
      <c r="F700" s="151" t="s">
        <v>562</v>
      </c>
      <c r="G700" s="151" t="s">
        <v>62</v>
      </c>
      <c r="H700" s="151" t="s">
        <v>62</v>
      </c>
      <c r="I700" s="151" t="s">
        <v>857</v>
      </c>
      <c r="J700" s="151" t="s">
        <v>755</v>
      </c>
      <c r="K700" s="151" t="s">
        <v>736</v>
      </c>
      <c r="L700" s="151" t="s">
        <v>1243</v>
      </c>
      <c r="M700" s="158">
        <v>202346.51</v>
      </c>
    </row>
    <row r="701" spans="1:13" hidden="1" outlineLevel="1" collapsed="1" x14ac:dyDescent="0.2">
      <c r="A701" s="157">
        <v>202003</v>
      </c>
      <c r="B701" s="153"/>
      <c r="C701" s="154"/>
      <c r="D701" s="155"/>
      <c r="E701" s="154"/>
      <c r="F701" s="154"/>
      <c r="G701" s="154"/>
      <c r="H701" s="154"/>
      <c r="I701" s="154"/>
      <c r="J701" s="154"/>
      <c r="K701" s="154"/>
      <c r="L701" s="154"/>
      <c r="M701" s="159">
        <f>SUBTOTAL(9,M482:M700)</f>
        <v>0</v>
      </c>
    </row>
    <row r="702" spans="1:13" hidden="1" outlineLevel="2" x14ac:dyDescent="0.2">
      <c r="A702" s="156">
        <v>202004</v>
      </c>
      <c r="B702" s="150">
        <v>22200002</v>
      </c>
      <c r="C702" s="151" t="s">
        <v>813</v>
      </c>
      <c r="D702" s="152">
        <v>43966</v>
      </c>
      <c r="E702" s="151" t="s">
        <v>384</v>
      </c>
      <c r="F702" s="151" t="s">
        <v>385</v>
      </c>
      <c r="G702" s="151" t="s">
        <v>817</v>
      </c>
      <c r="H702" s="151" t="s">
        <v>536</v>
      </c>
      <c r="I702" s="151" t="s">
        <v>734</v>
      </c>
      <c r="J702" s="151" t="s">
        <v>735</v>
      </c>
      <c r="K702" s="151" t="s">
        <v>736</v>
      </c>
      <c r="L702" s="151" t="s">
        <v>1244</v>
      </c>
      <c r="M702" s="158">
        <v>-784597.93</v>
      </c>
    </row>
    <row r="703" spans="1:13" hidden="1" outlineLevel="2" x14ac:dyDescent="0.2">
      <c r="A703" s="156">
        <v>202004</v>
      </c>
      <c r="B703" s="150">
        <v>22200002</v>
      </c>
      <c r="C703" s="151" t="s">
        <v>813</v>
      </c>
      <c r="D703" s="152">
        <v>43966</v>
      </c>
      <c r="E703" s="151" t="s">
        <v>733</v>
      </c>
      <c r="F703" s="151" t="s">
        <v>13</v>
      </c>
      <c r="G703" s="151" t="s">
        <v>62</v>
      </c>
      <c r="H703" s="151" t="s">
        <v>62</v>
      </c>
      <c r="I703" s="151" t="s">
        <v>734</v>
      </c>
      <c r="J703" s="151" t="s">
        <v>735</v>
      </c>
      <c r="K703" s="151" t="s">
        <v>736</v>
      </c>
      <c r="L703" s="151" t="s">
        <v>1244</v>
      </c>
      <c r="M703" s="158">
        <v>784597.93</v>
      </c>
    </row>
    <row r="704" spans="1:13" hidden="1" outlineLevel="2" x14ac:dyDescent="0.2">
      <c r="A704" s="156">
        <v>202004</v>
      </c>
      <c r="B704" s="150">
        <v>22200003</v>
      </c>
      <c r="C704" s="151" t="s">
        <v>813</v>
      </c>
      <c r="D704" s="152">
        <v>43966</v>
      </c>
      <c r="E704" s="151" t="s">
        <v>384</v>
      </c>
      <c r="F704" s="151" t="s">
        <v>385</v>
      </c>
      <c r="G704" s="151" t="s">
        <v>817</v>
      </c>
      <c r="H704" s="151" t="s">
        <v>538</v>
      </c>
      <c r="I704" s="151" t="s">
        <v>738</v>
      </c>
      <c r="J704" s="151" t="s">
        <v>739</v>
      </c>
      <c r="K704" s="151" t="s">
        <v>736</v>
      </c>
      <c r="L704" s="151" t="s">
        <v>1244</v>
      </c>
      <c r="M704" s="158">
        <v>-227104.7</v>
      </c>
    </row>
    <row r="705" spans="1:13" hidden="1" outlineLevel="2" x14ac:dyDescent="0.2">
      <c r="A705" s="156">
        <v>202004</v>
      </c>
      <c r="B705" s="150">
        <v>22200003</v>
      </c>
      <c r="C705" s="151" t="s">
        <v>813</v>
      </c>
      <c r="D705" s="152">
        <v>43966</v>
      </c>
      <c r="E705" s="151" t="s">
        <v>733</v>
      </c>
      <c r="F705" s="151" t="s">
        <v>13</v>
      </c>
      <c r="G705" s="151" t="s">
        <v>62</v>
      </c>
      <c r="H705" s="151" t="s">
        <v>62</v>
      </c>
      <c r="I705" s="151" t="s">
        <v>738</v>
      </c>
      <c r="J705" s="151" t="s">
        <v>739</v>
      </c>
      <c r="K705" s="151" t="s">
        <v>736</v>
      </c>
      <c r="L705" s="151" t="s">
        <v>1244</v>
      </c>
      <c r="M705" s="158">
        <v>227104.7</v>
      </c>
    </row>
    <row r="706" spans="1:13" hidden="1" outlineLevel="2" x14ac:dyDescent="0.2">
      <c r="A706" s="156">
        <v>202004</v>
      </c>
      <c r="B706" s="150">
        <v>22200004</v>
      </c>
      <c r="C706" s="151" t="s">
        <v>813</v>
      </c>
      <c r="D706" s="152">
        <v>43966</v>
      </c>
      <c r="E706" s="151" t="s">
        <v>733</v>
      </c>
      <c r="F706" s="151" t="s">
        <v>13</v>
      </c>
      <c r="G706" s="151" t="s">
        <v>62</v>
      </c>
      <c r="H706" s="151" t="s">
        <v>62</v>
      </c>
      <c r="I706" s="151" t="s">
        <v>758</v>
      </c>
      <c r="J706" s="151" t="s">
        <v>759</v>
      </c>
      <c r="K706" s="151" t="s">
        <v>736</v>
      </c>
      <c r="L706" s="151" t="s">
        <v>1244</v>
      </c>
      <c r="M706" s="158">
        <v>429848.84</v>
      </c>
    </row>
    <row r="707" spans="1:13" hidden="1" outlineLevel="2" x14ac:dyDescent="0.2">
      <c r="A707" s="156">
        <v>202004</v>
      </c>
      <c r="B707" s="150">
        <v>22200004</v>
      </c>
      <c r="C707" s="151" t="s">
        <v>813</v>
      </c>
      <c r="D707" s="152">
        <v>43966</v>
      </c>
      <c r="E707" s="151" t="s">
        <v>384</v>
      </c>
      <c r="F707" s="151" t="s">
        <v>385</v>
      </c>
      <c r="G707" s="151" t="s">
        <v>817</v>
      </c>
      <c r="H707" s="151" t="s">
        <v>540</v>
      </c>
      <c r="I707" s="151" t="s">
        <v>758</v>
      </c>
      <c r="J707" s="151" t="s">
        <v>759</v>
      </c>
      <c r="K707" s="151" t="s">
        <v>736</v>
      </c>
      <c r="L707" s="151" t="s">
        <v>1244</v>
      </c>
      <c r="M707" s="158">
        <v>-429848.84</v>
      </c>
    </row>
    <row r="708" spans="1:13" hidden="1" outlineLevel="2" x14ac:dyDescent="0.2">
      <c r="A708" s="156">
        <v>202004</v>
      </c>
      <c r="B708" s="150">
        <v>33200021</v>
      </c>
      <c r="C708" s="151" t="s">
        <v>816</v>
      </c>
      <c r="D708" s="152">
        <v>43928</v>
      </c>
      <c r="E708" s="151" t="s">
        <v>741</v>
      </c>
      <c r="F708" s="151" t="s">
        <v>586</v>
      </c>
      <c r="G708" s="151" t="s">
        <v>62</v>
      </c>
      <c r="H708" s="151" t="s">
        <v>62</v>
      </c>
      <c r="I708" s="151" t="s">
        <v>62</v>
      </c>
      <c r="J708" s="151" t="s">
        <v>62</v>
      </c>
      <c r="K708" s="151" t="s">
        <v>736</v>
      </c>
      <c r="L708" s="151" t="s">
        <v>1245</v>
      </c>
      <c r="M708" s="158">
        <v>5067</v>
      </c>
    </row>
    <row r="709" spans="1:13" hidden="1" outlineLevel="2" x14ac:dyDescent="0.2">
      <c r="A709" s="156">
        <v>202004</v>
      </c>
      <c r="B709" s="150">
        <v>33200021</v>
      </c>
      <c r="C709" s="151" t="s">
        <v>816</v>
      </c>
      <c r="D709" s="152">
        <v>43928</v>
      </c>
      <c r="E709" s="151" t="s">
        <v>471</v>
      </c>
      <c r="F709" s="151" t="s">
        <v>472</v>
      </c>
      <c r="G709" s="151" t="s">
        <v>817</v>
      </c>
      <c r="H709" s="151" t="s">
        <v>526</v>
      </c>
      <c r="I709" s="151" t="s">
        <v>62</v>
      </c>
      <c r="J709" s="151" t="s">
        <v>62</v>
      </c>
      <c r="K709" s="151" t="s">
        <v>736</v>
      </c>
      <c r="L709" s="151" t="s">
        <v>1245</v>
      </c>
      <c r="M709" s="158">
        <v>-5067</v>
      </c>
    </row>
    <row r="710" spans="1:13" hidden="1" outlineLevel="2" x14ac:dyDescent="0.2">
      <c r="A710" s="156">
        <v>202004</v>
      </c>
      <c r="B710" s="150">
        <v>35200002</v>
      </c>
      <c r="C710" s="151" t="s">
        <v>1148</v>
      </c>
      <c r="D710" s="152">
        <v>43922</v>
      </c>
      <c r="E710" s="151" t="s">
        <v>518</v>
      </c>
      <c r="F710" s="151" t="s">
        <v>519</v>
      </c>
      <c r="G710" s="151" t="s">
        <v>817</v>
      </c>
      <c r="H710" s="151" t="s">
        <v>526</v>
      </c>
      <c r="I710" s="151" t="s">
        <v>62</v>
      </c>
      <c r="J710" s="151" t="s">
        <v>62</v>
      </c>
      <c r="K710" s="151" t="s">
        <v>736</v>
      </c>
      <c r="L710" s="151" t="s">
        <v>1149</v>
      </c>
      <c r="M710" s="158">
        <v>31</v>
      </c>
    </row>
    <row r="711" spans="1:13" hidden="1" outlineLevel="2" x14ac:dyDescent="0.2">
      <c r="A711" s="156">
        <v>202004</v>
      </c>
      <c r="B711" s="150">
        <v>35200002</v>
      </c>
      <c r="C711" s="151" t="s">
        <v>1148</v>
      </c>
      <c r="D711" s="152">
        <v>43922</v>
      </c>
      <c r="E711" s="151" t="s">
        <v>741</v>
      </c>
      <c r="F711" s="151" t="s">
        <v>586</v>
      </c>
      <c r="G711" s="151" t="s">
        <v>62</v>
      </c>
      <c r="H711" s="151" t="s">
        <v>62</v>
      </c>
      <c r="I711" s="151" t="s">
        <v>62</v>
      </c>
      <c r="J711" s="151" t="s">
        <v>62</v>
      </c>
      <c r="K711" s="151" t="s">
        <v>736</v>
      </c>
      <c r="L711" s="151" t="s">
        <v>1149</v>
      </c>
      <c r="M711" s="158">
        <v>-31</v>
      </c>
    </row>
    <row r="712" spans="1:13" hidden="1" outlineLevel="2" x14ac:dyDescent="0.2">
      <c r="A712" s="156">
        <v>202004</v>
      </c>
      <c r="B712" s="150">
        <v>35200003</v>
      </c>
      <c r="C712" s="151" t="s">
        <v>1148</v>
      </c>
      <c r="D712" s="152">
        <v>43951</v>
      </c>
      <c r="E712" s="151" t="s">
        <v>741</v>
      </c>
      <c r="F712" s="151" t="s">
        <v>586</v>
      </c>
      <c r="G712" s="151" t="s">
        <v>62</v>
      </c>
      <c r="H712" s="151" t="s">
        <v>62</v>
      </c>
      <c r="I712" s="151" t="s">
        <v>62</v>
      </c>
      <c r="J712" s="151" t="s">
        <v>62</v>
      </c>
      <c r="K712" s="151" t="s">
        <v>736</v>
      </c>
      <c r="L712" s="151" t="s">
        <v>1246</v>
      </c>
      <c r="M712" s="158">
        <v>-75</v>
      </c>
    </row>
    <row r="713" spans="1:13" hidden="1" outlineLevel="2" x14ac:dyDescent="0.2">
      <c r="A713" s="156">
        <v>202004</v>
      </c>
      <c r="B713" s="150">
        <v>35200003</v>
      </c>
      <c r="C713" s="151" t="s">
        <v>1148</v>
      </c>
      <c r="D713" s="152">
        <v>43951</v>
      </c>
      <c r="E713" s="151" t="s">
        <v>518</v>
      </c>
      <c r="F713" s="151" t="s">
        <v>519</v>
      </c>
      <c r="G713" s="151" t="s">
        <v>817</v>
      </c>
      <c r="H713" s="151" t="s">
        <v>526</v>
      </c>
      <c r="I713" s="151" t="s">
        <v>62</v>
      </c>
      <c r="J713" s="151" t="s">
        <v>62</v>
      </c>
      <c r="K713" s="151" t="s">
        <v>736</v>
      </c>
      <c r="L713" s="151" t="s">
        <v>1246</v>
      </c>
      <c r="M713" s="158">
        <v>75</v>
      </c>
    </row>
    <row r="714" spans="1:13" hidden="1" outlineLevel="2" x14ac:dyDescent="0.2">
      <c r="A714" s="156">
        <v>202004</v>
      </c>
      <c r="B714" s="150">
        <v>36200025</v>
      </c>
      <c r="C714" s="151" t="s">
        <v>842</v>
      </c>
      <c r="D714" s="152">
        <v>43923</v>
      </c>
      <c r="E714" s="151" t="s">
        <v>741</v>
      </c>
      <c r="F714" s="151" t="s">
        <v>586</v>
      </c>
      <c r="G714" s="151" t="s">
        <v>62</v>
      </c>
      <c r="H714" s="151" t="s">
        <v>62</v>
      </c>
      <c r="I714" s="151" t="s">
        <v>62</v>
      </c>
      <c r="J714" s="151" t="s">
        <v>62</v>
      </c>
      <c r="K714" s="151" t="s">
        <v>736</v>
      </c>
      <c r="L714" s="151" t="s">
        <v>848</v>
      </c>
      <c r="M714" s="158">
        <v>-51527.73</v>
      </c>
    </row>
    <row r="715" spans="1:13" hidden="1" outlineLevel="2" x14ac:dyDescent="0.2">
      <c r="A715" s="156">
        <v>202004</v>
      </c>
      <c r="B715" s="150">
        <v>36200025</v>
      </c>
      <c r="C715" s="151" t="s">
        <v>842</v>
      </c>
      <c r="D715" s="152">
        <v>43923</v>
      </c>
      <c r="E715" s="151" t="s">
        <v>777</v>
      </c>
      <c r="F715" s="151" t="s">
        <v>607</v>
      </c>
      <c r="G715" s="151" t="s">
        <v>62</v>
      </c>
      <c r="H715" s="151" t="s">
        <v>62</v>
      </c>
      <c r="I715" s="151" t="s">
        <v>851</v>
      </c>
      <c r="J715" s="151" t="s">
        <v>852</v>
      </c>
      <c r="K715" s="151" t="s">
        <v>736</v>
      </c>
      <c r="L715" s="151" t="s">
        <v>62</v>
      </c>
      <c r="M715" s="158">
        <v>475</v>
      </c>
    </row>
    <row r="716" spans="1:13" hidden="1" outlineLevel="2" x14ac:dyDescent="0.2">
      <c r="A716" s="156">
        <v>202004</v>
      </c>
      <c r="B716" s="150">
        <v>36200025</v>
      </c>
      <c r="C716" s="151" t="s">
        <v>842</v>
      </c>
      <c r="D716" s="152">
        <v>43923</v>
      </c>
      <c r="E716" s="151" t="s">
        <v>777</v>
      </c>
      <c r="F716" s="151" t="s">
        <v>607</v>
      </c>
      <c r="G716" s="151" t="s">
        <v>62</v>
      </c>
      <c r="H716" s="151" t="s">
        <v>62</v>
      </c>
      <c r="I716" s="151" t="s">
        <v>868</v>
      </c>
      <c r="J716" s="151" t="s">
        <v>869</v>
      </c>
      <c r="K716" s="151" t="s">
        <v>736</v>
      </c>
      <c r="L716" s="151" t="s">
        <v>62</v>
      </c>
      <c r="M716" s="158">
        <v>193.23</v>
      </c>
    </row>
    <row r="717" spans="1:13" hidden="1" outlineLevel="2" x14ac:dyDescent="0.2">
      <c r="A717" s="156">
        <v>202004</v>
      </c>
      <c r="B717" s="150">
        <v>36200025</v>
      </c>
      <c r="C717" s="151" t="s">
        <v>842</v>
      </c>
      <c r="D717" s="152">
        <v>43923</v>
      </c>
      <c r="E717" s="151" t="s">
        <v>777</v>
      </c>
      <c r="F717" s="151" t="s">
        <v>607</v>
      </c>
      <c r="G717" s="151" t="s">
        <v>62</v>
      </c>
      <c r="H717" s="151" t="s">
        <v>62</v>
      </c>
      <c r="I717" s="151" t="s">
        <v>1210</v>
      </c>
      <c r="J717" s="151" t="s">
        <v>1211</v>
      </c>
      <c r="K717" s="151" t="s">
        <v>736</v>
      </c>
      <c r="L717" s="151" t="s">
        <v>62</v>
      </c>
      <c r="M717" s="158">
        <v>3732</v>
      </c>
    </row>
    <row r="718" spans="1:13" hidden="1" outlineLevel="2" x14ac:dyDescent="0.2">
      <c r="A718" s="156">
        <v>202004</v>
      </c>
      <c r="B718" s="150">
        <v>36200025</v>
      </c>
      <c r="C718" s="151" t="s">
        <v>842</v>
      </c>
      <c r="D718" s="152">
        <v>43923</v>
      </c>
      <c r="E718" s="151" t="s">
        <v>777</v>
      </c>
      <c r="F718" s="151" t="s">
        <v>607</v>
      </c>
      <c r="G718" s="151" t="s">
        <v>62</v>
      </c>
      <c r="H718" s="151" t="s">
        <v>62</v>
      </c>
      <c r="I718" s="151" t="s">
        <v>1233</v>
      </c>
      <c r="J718" s="151" t="s">
        <v>1234</v>
      </c>
      <c r="K718" s="151" t="s">
        <v>736</v>
      </c>
      <c r="L718" s="151" t="s">
        <v>62</v>
      </c>
      <c r="M718" s="158">
        <v>45395</v>
      </c>
    </row>
    <row r="719" spans="1:13" hidden="1" outlineLevel="2" x14ac:dyDescent="0.2">
      <c r="A719" s="156">
        <v>202004</v>
      </c>
      <c r="B719" s="150">
        <v>36200025</v>
      </c>
      <c r="C719" s="151" t="s">
        <v>842</v>
      </c>
      <c r="D719" s="152">
        <v>43923</v>
      </c>
      <c r="E719" s="151" t="s">
        <v>777</v>
      </c>
      <c r="F719" s="151" t="s">
        <v>607</v>
      </c>
      <c r="G719" s="151" t="s">
        <v>62</v>
      </c>
      <c r="H719" s="151" t="s">
        <v>62</v>
      </c>
      <c r="I719" s="151" t="s">
        <v>1213</v>
      </c>
      <c r="J719" s="151" t="s">
        <v>1214</v>
      </c>
      <c r="K719" s="151" t="s">
        <v>736</v>
      </c>
      <c r="L719" s="151" t="s">
        <v>62</v>
      </c>
      <c r="M719" s="158">
        <v>1732.5</v>
      </c>
    </row>
    <row r="720" spans="1:13" hidden="1" outlineLevel="2" x14ac:dyDescent="0.2">
      <c r="A720" s="156">
        <v>202004</v>
      </c>
      <c r="B720" s="150">
        <v>36200026</v>
      </c>
      <c r="C720" s="151" t="s">
        <v>842</v>
      </c>
      <c r="D720" s="152">
        <v>43927</v>
      </c>
      <c r="E720" s="151" t="s">
        <v>741</v>
      </c>
      <c r="F720" s="151" t="s">
        <v>586</v>
      </c>
      <c r="G720" s="151" t="s">
        <v>62</v>
      </c>
      <c r="H720" s="151" t="s">
        <v>62</v>
      </c>
      <c r="I720" s="151" t="s">
        <v>62</v>
      </c>
      <c r="J720" s="151" t="s">
        <v>62</v>
      </c>
      <c r="K720" s="151" t="s">
        <v>736</v>
      </c>
      <c r="L720" s="151" t="s">
        <v>848</v>
      </c>
      <c r="M720" s="158">
        <v>-21790</v>
      </c>
    </row>
    <row r="721" spans="1:13" hidden="1" outlineLevel="2" x14ac:dyDescent="0.2">
      <c r="A721" s="156">
        <v>202004</v>
      </c>
      <c r="B721" s="150">
        <v>36200026</v>
      </c>
      <c r="C721" s="151" t="s">
        <v>842</v>
      </c>
      <c r="D721" s="152">
        <v>43927</v>
      </c>
      <c r="E721" s="151" t="s">
        <v>777</v>
      </c>
      <c r="F721" s="151" t="s">
        <v>607</v>
      </c>
      <c r="G721" s="151" t="s">
        <v>62</v>
      </c>
      <c r="H721" s="151" t="s">
        <v>62</v>
      </c>
      <c r="I721" s="151" t="s">
        <v>855</v>
      </c>
      <c r="J721" s="151" t="s">
        <v>856</v>
      </c>
      <c r="K721" s="151" t="s">
        <v>736</v>
      </c>
      <c r="L721" s="151" t="s">
        <v>62</v>
      </c>
      <c r="M721" s="158">
        <v>3890</v>
      </c>
    </row>
    <row r="722" spans="1:13" hidden="1" outlineLevel="2" x14ac:dyDescent="0.2">
      <c r="A722" s="156">
        <v>202004</v>
      </c>
      <c r="B722" s="150">
        <v>36200026</v>
      </c>
      <c r="C722" s="151" t="s">
        <v>842</v>
      </c>
      <c r="D722" s="152">
        <v>43927</v>
      </c>
      <c r="E722" s="151" t="s">
        <v>777</v>
      </c>
      <c r="F722" s="151" t="s">
        <v>607</v>
      </c>
      <c r="G722" s="151" t="s">
        <v>62</v>
      </c>
      <c r="H722" s="151" t="s">
        <v>62</v>
      </c>
      <c r="I722" s="151" t="s">
        <v>1117</v>
      </c>
      <c r="J722" s="151" t="s">
        <v>1118</v>
      </c>
      <c r="K722" s="151" t="s">
        <v>736</v>
      </c>
      <c r="L722" s="151" t="s">
        <v>62</v>
      </c>
      <c r="M722" s="158">
        <v>17900</v>
      </c>
    </row>
    <row r="723" spans="1:13" hidden="1" outlineLevel="2" x14ac:dyDescent="0.2">
      <c r="A723" s="156">
        <v>202004</v>
      </c>
      <c r="B723" s="150">
        <v>36200027</v>
      </c>
      <c r="C723" s="151" t="s">
        <v>842</v>
      </c>
      <c r="D723" s="152">
        <v>43929</v>
      </c>
      <c r="E723" s="151" t="s">
        <v>777</v>
      </c>
      <c r="F723" s="151" t="s">
        <v>607</v>
      </c>
      <c r="G723" s="151" t="s">
        <v>62</v>
      </c>
      <c r="H723" s="151" t="s">
        <v>62</v>
      </c>
      <c r="I723" s="151" t="s">
        <v>780</v>
      </c>
      <c r="J723" s="151" t="s">
        <v>735</v>
      </c>
      <c r="K723" s="151" t="s">
        <v>736</v>
      </c>
      <c r="L723" s="151" t="s">
        <v>62</v>
      </c>
      <c r="M723" s="158">
        <v>216894</v>
      </c>
    </row>
    <row r="724" spans="1:13" hidden="1" outlineLevel="2" x14ac:dyDescent="0.2">
      <c r="A724" s="156">
        <v>202004</v>
      </c>
      <c r="B724" s="150">
        <v>36200027</v>
      </c>
      <c r="C724" s="151" t="s">
        <v>842</v>
      </c>
      <c r="D724" s="152">
        <v>43929</v>
      </c>
      <c r="E724" s="151" t="s">
        <v>777</v>
      </c>
      <c r="F724" s="151" t="s">
        <v>607</v>
      </c>
      <c r="G724" s="151" t="s">
        <v>62</v>
      </c>
      <c r="H724" s="151" t="s">
        <v>62</v>
      </c>
      <c r="I724" s="151" t="s">
        <v>780</v>
      </c>
      <c r="J724" s="151" t="s">
        <v>735</v>
      </c>
      <c r="K724" s="151" t="s">
        <v>736</v>
      </c>
      <c r="L724" s="151" t="s">
        <v>62</v>
      </c>
      <c r="M724" s="158">
        <v>1000000</v>
      </c>
    </row>
    <row r="725" spans="1:13" hidden="1" outlineLevel="2" x14ac:dyDescent="0.2">
      <c r="A725" s="156">
        <v>202004</v>
      </c>
      <c r="B725" s="150">
        <v>36200027</v>
      </c>
      <c r="C725" s="151" t="s">
        <v>842</v>
      </c>
      <c r="D725" s="152">
        <v>43929</v>
      </c>
      <c r="E725" s="151" t="s">
        <v>741</v>
      </c>
      <c r="F725" s="151" t="s">
        <v>586</v>
      </c>
      <c r="G725" s="151" t="s">
        <v>62</v>
      </c>
      <c r="H725" s="151" t="s">
        <v>62</v>
      </c>
      <c r="I725" s="151" t="s">
        <v>62</v>
      </c>
      <c r="J725" s="151" t="s">
        <v>62</v>
      </c>
      <c r="K725" s="151" t="s">
        <v>736</v>
      </c>
      <c r="L725" s="151" t="s">
        <v>848</v>
      </c>
      <c r="M725" s="158">
        <v>-1216894</v>
      </c>
    </row>
    <row r="726" spans="1:13" hidden="1" outlineLevel="2" x14ac:dyDescent="0.2">
      <c r="A726" s="156">
        <v>202004</v>
      </c>
      <c r="B726" s="150">
        <v>36200028</v>
      </c>
      <c r="C726" s="151" t="s">
        <v>842</v>
      </c>
      <c r="D726" s="152">
        <v>43935</v>
      </c>
      <c r="E726" s="151" t="s">
        <v>741</v>
      </c>
      <c r="F726" s="151" t="s">
        <v>586</v>
      </c>
      <c r="G726" s="151" t="s">
        <v>62</v>
      </c>
      <c r="H726" s="151" t="s">
        <v>62</v>
      </c>
      <c r="I726" s="151" t="s">
        <v>62</v>
      </c>
      <c r="J726" s="151" t="s">
        <v>62</v>
      </c>
      <c r="K726" s="151" t="s">
        <v>736</v>
      </c>
      <c r="L726" s="151" t="s">
        <v>848</v>
      </c>
      <c r="M726" s="158">
        <v>-3885.06</v>
      </c>
    </row>
    <row r="727" spans="1:13" hidden="1" outlineLevel="2" x14ac:dyDescent="0.2">
      <c r="A727" s="156">
        <v>202004</v>
      </c>
      <c r="B727" s="150">
        <v>36200028</v>
      </c>
      <c r="C727" s="151" t="s">
        <v>842</v>
      </c>
      <c r="D727" s="152">
        <v>43935</v>
      </c>
      <c r="E727" s="151" t="s">
        <v>777</v>
      </c>
      <c r="F727" s="151" t="s">
        <v>607</v>
      </c>
      <c r="G727" s="151" t="s">
        <v>62</v>
      </c>
      <c r="H727" s="151" t="s">
        <v>62</v>
      </c>
      <c r="I727" s="151" t="s">
        <v>849</v>
      </c>
      <c r="J727" s="151" t="s">
        <v>850</v>
      </c>
      <c r="K727" s="151" t="s">
        <v>736</v>
      </c>
      <c r="L727" s="151" t="s">
        <v>62</v>
      </c>
      <c r="M727" s="158">
        <v>610</v>
      </c>
    </row>
    <row r="728" spans="1:13" hidden="1" outlineLevel="2" x14ac:dyDescent="0.2">
      <c r="A728" s="156">
        <v>202004</v>
      </c>
      <c r="B728" s="150">
        <v>36200028</v>
      </c>
      <c r="C728" s="151" t="s">
        <v>842</v>
      </c>
      <c r="D728" s="152">
        <v>43935</v>
      </c>
      <c r="E728" s="151" t="s">
        <v>777</v>
      </c>
      <c r="F728" s="151" t="s">
        <v>607</v>
      </c>
      <c r="G728" s="151" t="s">
        <v>62</v>
      </c>
      <c r="H728" s="151" t="s">
        <v>62</v>
      </c>
      <c r="I728" s="151" t="s">
        <v>1240</v>
      </c>
      <c r="J728" s="151" t="s">
        <v>1241</v>
      </c>
      <c r="K728" s="151" t="s">
        <v>736</v>
      </c>
      <c r="L728" s="151" t="s">
        <v>62</v>
      </c>
      <c r="M728" s="158">
        <v>240</v>
      </c>
    </row>
    <row r="729" spans="1:13" hidden="1" outlineLevel="2" x14ac:dyDescent="0.2">
      <c r="A729" s="156">
        <v>202004</v>
      </c>
      <c r="B729" s="150">
        <v>36200028</v>
      </c>
      <c r="C729" s="151" t="s">
        <v>842</v>
      </c>
      <c r="D729" s="152">
        <v>43935</v>
      </c>
      <c r="E729" s="151" t="s">
        <v>777</v>
      </c>
      <c r="F729" s="151" t="s">
        <v>607</v>
      </c>
      <c r="G729" s="151" t="s">
        <v>62</v>
      </c>
      <c r="H729" s="151" t="s">
        <v>62</v>
      </c>
      <c r="I729" s="151" t="s">
        <v>860</v>
      </c>
      <c r="J729" s="151" t="s">
        <v>861</v>
      </c>
      <c r="K729" s="151" t="s">
        <v>736</v>
      </c>
      <c r="L729" s="151" t="s">
        <v>62</v>
      </c>
      <c r="M729" s="158">
        <v>3035.06</v>
      </c>
    </row>
    <row r="730" spans="1:13" hidden="1" outlineLevel="2" x14ac:dyDescent="0.2">
      <c r="A730" s="156">
        <v>202004</v>
      </c>
      <c r="B730" s="150">
        <v>36200029</v>
      </c>
      <c r="C730" s="151" t="s">
        <v>842</v>
      </c>
      <c r="D730" s="152">
        <v>43937</v>
      </c>
      <c r="E730" s="151" t="s">
        <v>741</v>
      </c>
      <c r="F730" s="151" t="s">
        <v>586</v>
      </c>
      <c r="G730" s="151" t="s">
        <v>62</v>
      </c>
      <c r="H730" s="151" t="s">
        <v>62</v>
      </c>
      <c r="I730" s="151" t="s">
        <v>62</v>
      </c>
      <c r="J730" s="151" t="s">
        <v>62</v>
      </c>
      <c r="K730" s="151" t="s">
        <v>736</v>
      </c>
      <c r="L730" s="151" t="s">
        <v>848</v>
      </c>
      <c r="M730" s="158">
        <v>-643387.5</v>
      </c>
    </row>
    <row r="731" spans="1:13" hidden="1" outlineLevel="2" x14ac:dyDescent="0.2">
      <c r="A731" s="156">
        <v>202004</v>
      </c>
      <c r="B731" s="150">
        <v>36200029</v>
      </c>
      <c r="C731" s="151" t="s">
        <v>842</v>
      </c>
      <c r="D731" s="152">
        <v>43937</v>
      </c>
      <c r="E731" s="151" t="s">
        <v>777</v>
      </c>
      <c r="F731" s="151" t="s">
        <v>607</v>
      </c>
      <c r="G731" s="151" t="s">
        <v>62</v>
      </c>
      <c r="H731" s="151" t="s">
        <v>62</v>
      </c>
      <c r="I731" s="151" t="s">
        <v>780</v>
      </c>
      <c r="J731" s="151" t="s">
        <v>735</v>
      </c>
      <c r="K731" s="151" t="s">
        <v>736</v>
      </c>
      <c r="L731" s="151" t="s">
        <v>62</v>
      </c>
      <c r="M731" s="158">
        <v>350000</v>
      </c>
    </row>
    <row r="732" spans="1:13" hidden="1" outlineLevel="2" x14ac:dyDescent="0.2">
      <c r="A732" s="156">
        <v>202004</v>
      </c>
      <c r="B732" s="150">
        <v>36200029</v>
      </c>
      <c r="C732" s="151" t="s">
        <v>842</v>
      </c>
      <c r="D732" s="152">
        <v>43937</v>
      </c>
      <c r="E732" s="151" t="s">
        <v>777</v>
      </c>
      <c r="F732" s="151" t="s">
        <v>607</v>
      </c>
      <c r="G732" s="151" t="s">
        <v>62</v>
      </c>
      <c r="H732" s="151" t="s">
        <v>62</v>
      </c>
      <c r="I732" s="151" t="s">
        <v>780</v>
      </c>
      <c r="J732" s="151" t="s">
        <v>735</v>
      </c>
      <c r="K732" s="151" t="s">
        <v>736</v>
      </c>
      <c r="L732" s="151" t="s">
        <v>62</v>
      </c>
      <c r="M732" s="158">
        <v>110000</v>
      </c>
    </row>
    <row r="733" spans="1:13" hidden="1" outlineLevel="2" x14ac:dyDescent="0.2">
      <c r="A733" s="156">
        <v>202004</v>
      </c>
      <c r="B733" s="150">
        <v>36200029</v>
      </c>
      <c r="C733" s="151" t="s">
        <v>842</v>
      </c>
      <c r="D733" s="152">
        <v>43937</v>
      </c>
      <c r="E733" s="151" t="s">
        <v>777</v>
      </c>
      <c r="F733" s="151" t="s">
        <v>607</v>
      </c>
      <c r="G733" s="151" t="s">
        <v>62</v>
      </c>
      <c r="H733" s="151" t="s">
        <v>62</v>
      </c>
      <c r="I733" s="151" t="s">
        <v>780</v>
      </c>
      <c r="J733" s="151" t="s">
        <v>735</v>
      </c>
      <c r="K733" s="151" t="s">
        <v>736</v>
      </c>
      <c r="L733" s="151" t="s">
        <v>62</v>
      </c>
      <c r="M733" s="158">
        <v>40000</v>
      </c>
    </row>
    <row r="734" spans="1:13" hidden="1" outlineLevel="2" x14ac:dyDescent="0.2">
      <c r="A734" s="156">
        <v>202004</v>
      </c>
      <c r="B734" s="150">
        <v>36200029</v>
      </c>
      <c r="C734" s="151" t="s">
        <v>842</v>
      </c>
      <c r="D734" s="152">
        <v>43937</v>
      </c>
      <c r="E734" s="151" t="s">
        <v>777</v>
      </c>
      <c r="F734" s="151" t="s">
        <v>607</v>
      </c>
      <c r="G734" s="151" t="s">
        <v>62</v>
      </c>
      <c r="H734" s="151" t="s">
        <v>62</v>
      </c>
      <c r="I734" s="151" t="s">
        <v>780</v>
      </c>
      <c r="J734" s="151" t="s">
        <v>735</v>
      </c>
      <c r="K734" s="151" t="s">
        <v>736</v>
      </c>
      <c r="L734" s="151" t="s">
        <v>62</v>
      </c>
      <c r="M734" s="158">
        <v>50000</v>
      </c>
    </row>
    <row r="735" spans="1:13" hidden="1" outlineLevel="2" x14ac:dyDescent="0.2">
      <c r="A735" s="156">
        <v>202004</v>
      </c>
      <c r="B735" s="150">
        <v>36200029</v>
      </c>
      <c r="C735" s="151" t="s">
        <v>842</v>
      </c>
      <c r="D735" s="152">
        <v>43937</v>
      </c>
      <c r="E735" s="151" t="s">
        <v>777</v>
      </c>
      <c r="F735" s="151" t="s">
        <v>607</v>
      </c>
      <c r="G735" s="151" t="s">
        <v>62</v>
      </c>
      <c r="H735" s="151" t="s">
        <v>62</v>
      </c>
      <c r="I735" s="151" t="s">
        <v>780</v>
      </c>
      <c r="J735" s="151" t="s">
        <v>735</v>
      </c>
      <c r="K735" s="151" t="s">
        <v>736</v>
      </c>
      <c r="L735" s="151" t="s">
        <v>62</v>
      </c>
      <c r="M735" s="158">
        <v>20000</v>
      </c>
    </row>
    <row r="736" spans="1:13" hidden="1" outlineLevel="2" x14ac:dyDescent="0.2">
      <c r="A736" s="156">
        <v>202004</v>
      </c>
      <c r="B736" s="150">
        <v>36200029</v>
      </c>
      <c r="C736" s="151" t="s">
        <v>842</v>
      </c>
      <c r="D736" s="152">
        <v>43937</v>
      </c>
      <c r="E736" s="151" t="s">
        <v>777</v>
      </c>
      <c r="F736" s="151" t="s">
        <v>607</v>
      </c>
      <c r="G736" s="151" t="s">
        <v>62</v>
      </c>
      <c r="H736" s="151" t="s">
        <v>62</v>
      </c>
      <c r="I736" s="151" t="s">
        <v>792</v>
      </c>
      <c r="J736" s="151" t="s">
        <v>747</v>
      </c>
      <c r="K736" s="151" t="s">
        <v>736</v>
      </c>
      <c r="L736" s="151" t="s">
        <v>62</v>
      </c>
      <c r="M736" s="158">
        <v>13000</v>
      </c>
    </row>
    <row r="737" spans="1:13" hidden="1" outlineLevel="2" x14ac:dyDescent="0.2">
      <c r="A737" s="156">
        <v>202004</v>
      </c>
      <c r="B737" s="150">
        <v>36200029</v>
      </c>
      <c r="C737" s="151" t="s">
        <v>842</v>
      </c>
      <c r="D737" s="152">
        <v>43937</v>
      </c>
      <c r="E737" s="151" t="s">
        <v>777</v>
      </c>
      <c r="F737" s="151" t="s">
        <v>607</v>
      </c>
      <c r="G737" s="151" t="s">
        <v>62</v>
      </c>
      <c r="H737" s="151" t="s">
        <v>62</v>
      </c>
      <c r="I737" s="151" t="s">
        <v>989</v>
      </c>
      <c r="J737" s="151" t="s">
        <v>990</v>
      </c>
      <c r="K737" s="151" t="s">
        <v>736</v>
      </c>
      <c r="L737" s="151" t="s">
        <v>62</v>
      </c>
      <c r="M737" s="158">
        <v>17000</v>
      </c>
    </row>
    <row r="738" spans="1:13" hidden="1" outlineLevel="2" x14ac:dyDescent="0.2">
      <c r="A738" s="156">
        <v>202004</v>
      </c>
      <c r="B738" s="150">
        <v>36200029</v>
      </c>
      <c r="C738" s="151" t="s">
        <v>842</v>
      </c>
      <c r="D738" s="152">
        <v>43937</v>
      </c>
      <c r="E738" s="151" t="s">
        <v>777</v>
      </c>
      <c r="F738" s="151" t="s">
        <v>607</v>
      </c>
      <c r="G738" s="151" t="s">
        <v>62</v>
      </c>
      <c r="H738" s="151" t="s">
        <v>62</v>
      </c>
      <c r="I738" s="151" t="s">
        <v>800</v>
      </c>
      <c r="J738" s="151" t="s">
        <v>801</v>
      </c>
      <c r="K738" s="151" t="s">
        <v>736</v>
      </c>
      <c r="L738" s="151" t="s">
        <v>62</v>
      </c>
      <c r="M738" s="158">
        <v>15300</v>
      </c>
    </row>
    <row r="739" spans="1:13" hidden="1" outlineLevel="2" x14ac:dyDescent="0.2">
      <c r="A739" s="156">
        <v>202004</v>
      </c>
      <c r="B739" s="150">
        <v>36200029</v>
      </c>
      <c r="C739" s="151" t="s">
        <v>842</v>
      </c>
      <c r="D739" s="152">
        <v>43937</v>
      </c>
      <c r="E739" s="151" t="s">
        <v>777</v>
      </c>
      <c r="F739" s="151" t="s">
        <v>607</v>
      </c>
      <c r="G739" s="151" t="s">
        <v>62</v>
      </c>
      <c r="H739" s="151" t="s">
        <v>62</v>
      </c>
      <c r="I739" s="151" t="s">
        <v>782</v>
      </c>
      <c r="J739" s="151" t="s">
        <v>783</v>
      </c>
      <c r="K739" s="151" t="s">
        <v>736</v>
      </c>
      <c r="L739" s="151" t="s">
        <v>62</v>
      </c>
      <c r="M739" s="158">
        <v>14000</v>
      </c>
    </row>
    <row r="740" spans="1:13" hidden="1" outlineLevel="2" x14ac:dyDescent="0.2">
      <c r="A740" s="156">
        <v>202004</v>
      </c>
      <c r="B740" s="150">
        <v>36200029</v>
      </c>
      <c r="C740" s="151" t="s">
        <v>842</v>
      </c>
      <c r="D740" s="152">
        <v>43937</v>
      </c>
      <c r="E740" s="151" t="s">
        <v>777</v>
      </c>
      <c r="F740" s="151" t="s">
        <v>607</v>
      </c>
      <c r="G740" s="151" t="s">
        <v>62</v>
      </c>
      <c r="H740" s="151" t="s">
        <v>62</v>
      </c>
      <c r="I740" s="151" t="s">
        <v>987</v>
      </c>
      <c r="J740" s="151" t="s">
        <v>826</v>
      </c>
      <c r="K740" s="151" t="s">
        <v>736</v>
      </c>
      <c r="L740" s="151" t="s">
        <v>62</v>
      </c>
      <c r="M740" s="158">
        <v>13000</v>
      </c>
    </row>
    <row r="741" spans="1:13" hidden="1" outlineLevel="2" x14ac:dyDescent="0.2">
      <c r="A741" s="156">
        <v>202004</v>
      </c>
      <c r="B741" s="150">
        <v>36200029</v>
      </c>
      <c r="C741" s="151" t="s">
        <v>842</v>
      </c>
      <c r="D741" s="152">
        <v>43937</v>
      </c>
      <c r="E741" s="151" t="s">
        <v>777</v>
      </c>
      <c r="F741" s="151" t="s">
        <v>607</v>
      </c>
      <c r="G741" s="151" t="s">
        <v>62</v>
      </c>
      <c r="H741" s="151" t="s">
        <v>62</v>
      </c>
      <c r="I741" s="151" t="s">
        <v>866</v>
      </c>
      <c r="J741" s="151" t="s">
        <v>867</v>
      </c>
      <c r="K741" s="151" t="s">
        <v>736</v>
      </c>
      <c r="L741" s="151" t="s">
        <v>62</v>
      </c>
      <c r="M741" s="158">
        <v>1087.5</v>
      </c>
    </row>
    <row r="742" spans="1:13" hidden="1" outlineLevel="2" x14ac:dyDescent="0.2">
      <c r="A742" s="156">
        <v>202004</v>
      </c>
      <c r="B742" s="150">
        <v>36200030</v>
      </c>
      <c r="C742" s="151" t="s">
        <v>842</v>
      </c>
      <c r="D742" s="152">
        <v>43941</v>
      </c>
      <c r="E742" s="151" t="s">
        <v>777</v>
      </c>
      <c r="F742" s="151" t="s">
        <v>607</v>
      </c>
      <c r="G742" s="151" t="s">
        <v>62</v>
      </c>
      <c r="H742" s="151" t="s">
        <v>62</v>
      </c>
      <c r="I742" s="151" t="s">
        <v>790</v>
      </c>
      <c r="J742" s="151" t="s">
        <v>759</v>
      </c>
      <c r="K742" s="151" t="s">
        <v>736</v>
      </c>
      <c r="L742" s="151" t="s">
        <v>62</v>
      </c>
      <c r="M742" s="158">
        <v>3585.63</v>
      </c>
    </row>
    <row r="743" spans="1:13" hidden="1" outlineLevel="2" x14ac:dyDescent="0.2">
      <c r="A743" s="156">
        <v>202004</v>
      </c>
      <c r="B743" s="150">
        <v>36200030</v>
      </c>
      <c r="C743" s="151" t="s">
        <v>842</v>
      </c>
      <c r="D743" s="152">
        <v>43941</v>
      </c>
      <c r="E743" s="151" t="s">
        <v>777</v>
      </c>
      <c r="F743" s="151" t="s">
        <v>607</v>
      </c>
      <c r="G743" s="151" t="s">
        <v>62</v>
      </c>
      <c r="H743" s="151" t="s">
        <v>62</v>
      </c>
      <c r="I743" s="151" t="s">
        <v>1247</v>
      </c>
      <c r="J743" s="151" t="s">
        <v>1248</v>
      </c>
      <c r="K743" s="151" t="s">
        <v>736</v>
      </c>
      <c r="L743" s="151" t="s">
        <v>62</v>
      </c>
      <c r="M743" s="158">
        <v>209.69</v>
      </c>
    </row>
    <row r="744" spans="1:13" hidden="1" outlineLevel="2" x14ac:dyDescent="0.2">
      <c r="A744" s="156">
        <v>202004</v>
      </c>
      <c r="B744" s="150">
        <v>36200030</v>
      </c>
      <c r="C744" s="151" t="s">
        <v>842</v>
      </c>
      <c r="D744" s="152">
        <v>43941</v>
      </c>
      <c r="E744" s="151" t="s">
        <v>741</v>
      </c>
      <c r="F744" s="151" t="s">
        <v>586</v>
      </c>
      <c r="G744" s="151" t="s">
        <v>62</v>
      </c>
      <c r="H744" s="151" t="s">
        <v>62</v>
      </c>
      <c r="I744" s="151" t="s">
        <v>62</v>
      </c>
      <c r="J744" s="151" t="s">
        <v>62</v>
      </c>
      <c r="K744" s="151" t="s">
        <v>736</v>
      </c>
      <c r="L744" s="151" t="s">
        <v>848</v>
      </c>
      <c r="M744" s="158">
        <v>-3795.32</v>
      </c>
    </row>
    <row r="745" spans="1:13" hidden="1" outlineLevel="2" x14ac:dyDescent="0.2">
      <c r="A745" s="156">
        <v>202004</v>
      </c>
      <c r="B745" s="150">
        <v>36200031</v>
      </c>
      <c r="C745" s="151" t="s">
        <v>842</v>
      </c>
      <c r="D745" s="152">
        <v>43943</v>
      </c>
      <c r="E745" s="151" t="s">
        <v>741</v>
      </c>
      <c r="F745" s="151" t="s">
        <v>586</v>
      </c>
      <c r="G745" s="151" t="s">
        <v>62</v>
      </c>
      <c r="H745" s="151" t="s">
        <v>62</v>
      </c>
      <c r="I745" s="151" t="s">
        <v>62</v>
      </c>
      <c r="J745" s="151" t="s">
        <v>62</v>
      </c>
      <c r="K745" s="151" t="s">
        <v>736</v>
      </c>
      <c r="L745" s="151" t="s">
        <v>848</v>
      </c>
      <c r="M745" s="158">
        <v>-687015.92</v>
      </c>
    </row>
    <row r="746" spans="1:13" hidden="1" outlineLevel="2" x14ac:dyDescent="0.2">
      <c r="A746" s="156">
        <v>202004</v>
      </c>
      <c r="B746" s="150">
        <v>36200031</v>
      </c>
      <c r="C746" s="151" t="s">
        <v>842</v>
      </c>
      <c r="D746" s="152">
        <v>43943</v>
      </c>
      <c r="E746" s="151" t="s">
        <v>777</v>
      </c>
      <c r="F746" s="151" t="s">
        <v>607</v>
      </c>
      <c r="G746" s="151" t="s">
        <v>62</v>
      </c>
      <c r="H746" s="151" t="s">
        <v>62</v>
      </c>
      <c r="I746" s="151" t="s">
        <v>857</v>
      </c>
      <c r="J746" s="151" t="s">
        <v>755</v>
      </c>
      <c r="K746" s="151" t="s">
        <v>736</v>
      </c>
      <c r="L746" s="151" t="s">
        <v>62</v>
      </c>
      <c r="M746" s="158">
        <v>687015.92</v>
      </c>
    </row>
    <row r="747" spans="1:13" hidden="1" outlineLevel="2" x14ac:dyDescent="0.2">
      <c r="A747" s="156">
        <v>202004</v>
      </c>
      <c r="B747" s="150">
        <v>36200032</v>
      </c>
      <c r="C747" s="151" t="s">
        <v>842</v>
      </c>
      <c r="D747" s="152">
        <v>43944</v>
      </c>
      <c r="E747" s="151" t="s">
        <v>741</v>
      </c>
      <c r="F747" s="151" t="s">
        <v>586</v>
      </c>
      <c r="G747" s="151" t="s">
        <v>62</v>
      </c>
      <c r="H747" s="151" t="s">
        <v>62</v>
      </c>
      <c r="I747" s="151" t="s">
        <v>62</v>
      </c>
      <c r="J747" s="151" t="s">
        <v>62</v>
      </c>
      <c r="K747" s="151" t="s">
        <v>736</v>
      </c>
      <c r="L747" s="151" t="s">
        <v>848</v>
      </c>
      <c r="M747" s="158">
        <v>-1173854.6599999999</v>
      </c>
    </row>
    <row r="748" spans="1:13" hidden="1" outlineLevel="2" x14ac:dyDescent="0.2">
      <c r="A748" s="156">
        <v>202004</v>
      </c>
      <c r="B748" s="150">
        <v>36200032</v>
      </c>
      <c r="C748" s="151" t="s">
        <v>842</v>
      </c>
      <c r="D748" s="152">
        <v>43944</v>
      </c>
      <c r="E748" s="151" t="s">
        <v>777</v>
      </c>
      <c r="F748" s="151" t="s">
        <v>607</v>
      </c>
      <c r="G748" s="151" t="s">
        <v>62</v>
      </c>
      <c r="H748" s="151" t="s">
        <v>62</v>
      </c>
      <c r="I748" s="151" t="s">
        <v>857</v>
      </c>
      <c r="J748" s="151" t="s">
        <v>755</v>
      </c>
      <c r="K748" s="151" t="s">
        <v>736</v>
      </c>
      <c r="L748" s="151" t="s">
        <v>62</v>
      </c>
      <c r="M748" s="158">
        <v>1173854.6599999999</v>
      </c>
    </row>
    <row r="749" spans="1:13" hidden="1" outlineLevel="2" x14ac:dyDescent="0.2">
      <c r="A749" s="156">
        <v>202004</v>
      </c>
      <c r="B749" s="150">
        <v>36200033</v>
      </c>
      <c r="C749" s="151" t="s">
        <v>842</v>
      </c>
      <c r="D749" s="152">
        <v>43949</v>
      </c>
      <c r="E749" s="151" t="s">
        <v>777</v>
      </c>
      <c r="F749" s="151" t="s">
        <v>607</v>
      </c>
      <c r="G749" s="151" t="s">
        <v>62</v>
      </c>
      <c r="H749" s="151" t="s">
        <v>62</v>
      </c>
      <c r="I749" s="151" t="s">
        <v>1249</v>
      </c>
      <c r="J749" s="151" t="s">
        <v>1250</v>
      </c>
      <c r="K749" s="151" t="s">
        <v>736</v>
      </c>
      <c r="L749" s="151" t="s">
        <v>62</v>
      </c>
      <c r="M749" s="158">
        <v>315</v>
      </c>
    </row>
    <row r="750" spans="1:13" hidden="1" outlineLevel="2" x14ac:dyDescent="0.2">
      <c r="A750" s="156">
        <v>202004</v>
      </c>
      <c r="B750" s="150">
        <v>36200033</v>
      </c>
      <c r="C750" s="151" t="s">
        <v>842</v>
      </c>
      <c r="D750" s="152">
        <v>43949</v>
      </c>
      <c r="E750" s="151" t="s">
        <v>741</v>
      </c>
      <c r="F750" s="151" t="s">
        <v>586</v>
      </c>
      <c r="G750" s="151" t="s">
        <v>62</v>
      </c>
      <c r="H750" s="151" t="s">
        <v>62</v>
      </c>
      <c r="I750" s="151" t="s">
        <v>62</v>
      </c>
      <c r="J750" s="151" t="s">
        <v>62</v>
      </c>
      <c r="K750" s="151" t="s">
        <v>736</v>
      </c>
      <c r="L750" s="151" t="s">
        <v>848</v>
      </c>
      <c r="M750" s="158">
        <v>-315</v>
      </c>
    </row>
    <row r="751" spans="1:13" hidden="1" outlineLevel="2" x14ac:dyDescent="0.2">
      <c r="A751" s="156">
        <v>202004</v>
      </c>
      <c r="B751" s="150">
        <v>36200034</v>
      </c>
      <c r="C751" s="151" t="s">
        <v>842</v>
      </c>
      <c r="D751" s="152">
        <v>43950</v>
      </c>
      <c r="E751" s="151" t="s">
        <v>777</v>
      </c>
      <c r="F751" s="151" t="s">
        <v>607</v>
      </c>
      <c r="G751" s="151" t="s">
        <v>62</v>
      </c>
      <c r="H751" s="151" t="s">
        <v>62</v>
      </c>
      <c r="I751" s="151" t="s">
        <v>1237</v>
      </c>
      <c r="J751" s="151" t="s">
        <v>1238</v>
      </c>
      <c r="K751" s="151" t="s">
        <v>736</v>
      </c>
      <c r="L751" s="151" t="s">
        <v>62</v>
      </c>
      <c r="M751" s="158">
        <v>463.13</v>
      </c>
    </row>
    <row r="752" spans="1:13" hidden="1" outlineLevel="2" x14ac:dyDescent="0.2">
      <c r="A752" s="156">
        <v>202004</v>
      </c>
      <c r="B752" s="150">
        <v>36200034</v>
      </c>
      <c r="C752" s="151" t="s">
        <v>842</v>
      </c>
      <c r="D752" s="152">
        <v>43950</v>
      </c>
      <c r="E752" s="151" t="s">
        <v>741</v>
      </c>
      <c r="F752" s="151" t="s">
        <v>586</v>
      </c>
      <c r="G752" s="151" t="s">
        <v>62</v>
      </c>
      <c r="H752" s="151" t="s">
        <v>62</v>
      </c>
      <c r="I752" s="151" t="s">
        <v>62</v>
      </c>
      <c r="J752" s="151" t="s">
        <v>62</v>
      </c>
      <c r="K752" s="151" t="s">
        <v>736</v>
      </c>
      <c r="L752" s="151" t="s">
        <v>848</v>
      </c>
      <c r="M752" s="158">
        <v>-463.13</v>
      </c>
    </row>
    <row r="753" spans="1:13" hidden="1" outlineLevel="2" x14ac:dyDescent="0.2">
      <c r="A753" s="156">
        <v>202004</v>
      </c>
      <c r="B753" s="150">
        <v>36200035</v>
      </c>
      <c r="C753" s="151" t="s">
        <v>842</v>
      </c>
      <c r="D753" s="152">
        <v>43951</v>
      </c>
      <c r="E753" s="151" t="s">
        <v>777</v>
      </c>
      <c r="F753" s="151" t="s">
        <v>607</v>
      </c>
      <c r="G753" s="151" t="s">
        <v>62</v>
      </c>
      <c r="H753" s="151" t="s">
        <v>62</v>
      </c>
      <c r="I753" s="151" t="s">
        <v>790</v>
      </c>
      <c r="J753" s="151" t="s">
        <v>759</v>
      </c>
      <c r="K753" s="151" t="s">
        <v>736</v>
      </c>
      <c r="L753" s="151" t="s">
        <v>62</v>
      </c>
      <c r="M753" s="158">
        <v>16340.79</v>
      </c>
    </row>
    <row r="754" spans="1:13" hidden="1" outlineLevel="2" x14ac:dyDescent="0.2">
      <c r="A754" s="156">
        <v>202004</v>
      </c>
      <c r="B754" s="150">
        <v>36200035</v>
      </c>
      <c r="C754" s="151" t="s">
        <v>842</v>
      </c>
      <c r="D754" s="152">
        <v>43951</v>
      </c>
      <c r="E754" s="151" t="s">
        <v>777</v>
      </c>
      <c r="F754" s="151" t="s">
        <v>607</v>
      </c>
      <c r="G754" s="151" t="s">
        <v>62</v>
      </c>
      <c r="H754" s="151" t="s">
        <v>62</v>
      </c>
      <c r="I754" s="151" t="s">
        <v>785</v>
      </c>
      <c r="J754" s="151" t="s">
        <v>739</v>
      </c>
      <c r="K754" s="151" t="s">
        <v>736</v>
      </c>
      <c r="L754" s="151" t="s">
        <v>62</v>
      </c>
      <c r="M754" s="158">
        <v>13050</v>
      </c>
    </row>
    <row r="755" spans="1:13" hidden="1" outlineLevel="2" x14ac:dyDescent="0.2">
      <c r="A755" s="156">
        <v>202004</v>
      </c>
      <c r="B755" s="150">
        <v>36200035</v>
      </c>
      <c r="C755" s="151" t="s">
        <v>842</v>
      </c>
      <c r="D755" s="152">
        <v>43951</v>
      </c>
      <c r="E755" s="151" t="s">
        <v>741</v>
      </c>
      <c r="F755" s="151" t="s">
        <v>586</v>
      </c>
      <c r="G755" s="151" t="s">
        <v>62</v>
      </c>
      <c r="H755" s="151" t="s">
        <v>62</v>
      </c>
      <c r="I755" s="151" t="s">
        <v>62</v>
      </c>
      <c r="J755" s="151" t="s">
        <v>62</v>
      </c>
      <c r="K755" s="151" t="s">
        <v>736</v>
      </c>
      <c r="L755" s="151" t="s">
        <v>848</v>
      </c>
      <c r="M755" s="158">
        <v>-29390.79</v>
      </c>
    </row>
    <row r="756" spans="1:13" hidden="1" outlineLevel="2" x14ac:dyDescent="0.2">
      <c r="A756" s="156">
        <v>202004</v>
      </c>
      <c r="B756" s="150">
        <v>40200006</v>
      </c>
      <c r="C756" s="151" t="s">
        <v>874</v>
      </c>
      <c r="D756" s="152">
        <v>43922</v>
      </c>
      <c r="E756" s="151" t="s">
        <v>937</v>
      </c>
      <c r="F756" s="151" t="s">
        <v>572</v>
      </c>
      <c r="G756" s="151" t="s">
        <v>62</v>
      </c>
      <c r="H756" s="151" t="s">
        <v>62</v>
      </c>
      <c r="I756" s="151" t="s">
        <v>62</v>
      </c>
      <c r="J756" s="151" t="s">
        <v>62</v>
      </c>
      <c r="K756" s="151" t="s">
        <v>736</v>
      </c>
      <c r="L756" s="151" t="s">
        <v>1251</v>
      </c>
      <c r="M756" s="158">
        <v>-1750</v>
      </c>
    </row>
    <row r="757" spans="1:13" hidden="1" outlineLevel="2" x14ac:dyDescent="0.2">
      <c r="A757" s="156">
        <v>202004</v>
      </c>
      <c r="B757" s="150">
        <v>40200006</v>
      </c>
      <c r="C757" s="151" t="s">
        <v>874</v>
      </c>
      <c r="D757" s="152">
        <v>43922</v>
      </c>
      <c r="E757" s="151" t="s">
        <v>937</v>
      </c>
      <c r="F757" s="151" t="s">
        <v>572</v>
      </c>
      <c r="G757" s="151" t="s">
        <v>62</v>
      </c>
      <c r="H757" s="151" t="s">
        <v>62</v>
      </c>
      <c r="I757" s="151" t="s">
        <v>62</v>
      </c>
      <c r="J757" s="151" t="s">
        <v>62</v>
      </c>
      <c r="K757" s="151" t="s">
        <v>736</v>
      </c>
      <c r="L757" s="151" t="s">
        <v>1252</v>
      </c>
      <c r="M757" s="158">
        <v>-5130</v>
      </c>
    </row>
    <row r="758" spans="1:13" hidden="1" outlineLevel="2" x14ac:dyDescent="0.2">
      <c r="A758" s="156">
        <v>202004</v>
      </c>
      <c r="B758" s="150">
        <v>40200006</v>
      </c>
      <c r="C758" s="151" t="s">
        <v>874</v>
      </c>
      <c r="D758" s="152">
        <v>43922</v>
      </c>
      <c r="E758" s="151" t="s">
        <v>485</v>
      </c>
      <c r="F758" s="151" t="s">
        <v>486</v>
      </c>
      <c r="G758" s="151" t="s">
        <v>817</v>
      </c>
      <c r="H758" s="151" t="s">
        <v>526</v>
      </c>
      <c r="I758" s="151" t="s">
        <v>62</v>
      </c>
      <c r="J758" s="151" t="s">
        <v>62</v>
      </c>
      <c r="K758" s="151" t="s">
        <v>736</v>
      </c>
      <c r="L758" s="151" t="s">
        <v>1251</v>
      </c>
      <c r="M758" s="158">
        <v>1750</v>
      </c>
    </row>
    <row r="759" spans="1:13" hidden="1" outlineLevel="2" x14ac:dyDescent="0.2">
      <c r="A759" s="156">
        <v>202004</v>
      </c>
      <c r="B759" s="150">
        <v>40200006</v>
      </c>
      <c r="C759" s="151" t="s">
        <v>874</v>
      </c>
      <c r="D759" s="152">
        <v>43922</v>
      </c>
      <c r="E759" s="151" t="s">
        <v>485</v>
      </c>
      <c r="F759" s="151" t="s">
        <v>486</v>
      </c>
      <c r="G759" s="151" t="s">
        <v>817</v>
      </c>
      <c r="H759" s="151" t="s">
        <v>526</v>
      </c>
      <c r="I759" s="151" t="s">
        <v>62</v>
      </c>
      <c r="J759" s="151" t="s">
        <v>62</v>
      </c>
      <c r="K759" s="151" t="s">
        <v>736</v>
      </c>
      <c r="L759" s="151" t="s">
        <v>1252</v>
      </c>
      <c r="M759" s="158">
        <v>5130</v>
      </c>
    </row>
    <row r="760" spans="1:13" hidden="1" outlineLevel="2" x14ac:dyDescent="0.2">
      <c r="A760" s="156">
        <v>202004</v>
      </c>
      <c r="B760" s="150">
        <v>40200007</v>
      </c>
      <c r="C760" s="151" t="s">
        <v>874</v>
      </c>
      <c r="D760" s="152">
        <v>43951</v>
      </c>
      <c r="E760" s="151" t="s">
        <v>303</v>
      </c>
      <c r="F760" s="151" t="s">
        <v>304</v>
      </c>
      <c r="G760" s="151" t="s">
        <v>817</v>
      </c>
      <c r="H760" s="151" t="s">
        <v>436</v>
      </c>
      <c r="I760" s="151" t="s">
        <v>62</v>
      </c>
      <c r="J760" s="151" t="s">
        <v>62</v>
      </c>
      <c r="K760" s="151" t="s">
        <v>736</v>
      </c>
      <c r="L760" s="151" t="s">
        <v>1253</v>
      </c>
      <c r="M760" s="158">
        <v>215</v>
      </c>
    </row>
    <row r="761" spans="1:13" hidden="1" outlineLevel="2" x14ac:dyDescent="0.2">
      <c r="A761" s="156">
        <v>202004</v>
      </c>
      <c r="B761" s="150">
        <v>40200007</v>
      </c>
      <c r="C761" s="151" t="s">
        <v>874</v>
      </c>
      <c r="D761" s="152">
        <v>43951</v>
      </c>
      <c r="E761" s="151" t="s">
        <v>303</v>
      </c>
      <c r="F761" s="151" t="s">
        <v>304</v>
      </c>
      <c r="G761" s="151" t="s">
        <v>817</v>
      </c>
      <c r="H761" s="151" t="s">
        <v>436</v>
      </c>
      <c r="I761" s="151" t="s">
        <v>62</v>
      </c>
      <c r="J761" s="151" t="s">
        <v>62</v>
      </c>
      <c r="K761" s="151" t="s">
        <v>736</v>
      </c>
      <c r="L761" s="151" t="s">
        <v>1254</v>
      </c>
      <c r="M761" s="158">
        <v>224</v>
      </c>
    </row>
    <row r="762" spans="1:13" hidden="1" outlineLevel="2" x14ac:dyDescent="0.2">
      <c r="A762" s="156">
        <v>202004</v>
      </c>
      <c r="B762" s="150">
        <v>40200007</v>
      </c>
      <c r="C762" s="151" t="s">
        <v>874</v>
      </c>
      <c r="D762" s="152">
        <v>43951</v>
      </c>
      <c r="E762" s="151" t="s">
        <v>303</v>
      </c>
      <c r="F762" s="151" t="s">
        <v>304</v>
      </c>
      <c r="G762" s="151" t="s">
        <v>817</v>
      </c>
      <c r="H762" s="151" t="s">
        <v>536</v>
      </c>
      <c r="I762" s="151" t="s">
        <v>62</v>
      </c>
      <c r="J762" s="151" t="s">
        <v>62</v>
      </c>
      <c r="K762" s="151" t="s">
        <v>736</v>
      </c>
      <c r="L762" s="151" t="s">
        <v>1255</v>
      </c>
      <c r="M762" s="158">
        <v>1000</v>
      </c>
    </row>
    <row r="763" spans="1:13" hidden="1" outlineLevel="2" x14ac:dyDescent="0.2">
      <c r="A763" s="156">
        <v>202004</v>
      </c>
      <c r="B763" s="150">
        <v>40200007</v>
      </c>
      <c r="C763" s="151" t="s">
        <v>874</v>
      </c>
      <c r="D763" s="152">
        <v>43951</v>
      </c>
      <c r="E763" s="151" t="s">
        <v>326</v>
      </c>
      <c r="F763" s="151" t="s">
        <v>327</v>
      </c>
      <c r="G763" s="151" t="s">
        <v>817</v>
      </c>
      <c r="H763" s="151" t="s">
        <v>449</v>
      </c>
      <c r="I763" s="151" t="s">
        <v>62</v>
      </c>
      <c r="J763" s="151" t="s">
        <v>62</v>
      </c>
      <c r="K763" s="151" t="s">
        <v>736</v>
      </c>
      <c r="L763" s="151" t="s">
        <v>1256</v>
      </c>
      <c r="M763" s="158">
        <v>-66.44</v>
      </c>
    </row>
    <row r="764" spans="1:13" hidden="1" outlineLevel="2" x14ac:dyDescent="0.2">
      <c r="A764" s="156">
        <v>202004</v>
      </c>
      <c r="B764" s="150">
        <v>40200007</v>
      </c>
      <c r="C764" s="151" t="s">
        <v>874</v>
      </c>
      <c r="D764" s="152">
        <v>43951</v>
      </c>
      <c r="E764" s="151" t="s">
        <v>336</v>
      </c>
      <c r="F764" s="151" t="s">
        <v>337</v>
      </c>
      <c r="G764" s="151" t="s">
        <v>976</v>
      </c>
      <c r="H764" s="151" t="s">
        <v>344</v>
      </c>
      <c r="I764" s="151" t="s">
        <v>62</v>
      </c>
      <c r="J764" s="151" t="s">
        <v>62</v>
      </c>
      <c r="K764" s="151" t="s">
        <v>736</v>
      </c>
      <c r="L764" s="151" t="s">
        <v>1257</v>
      </c>
      <c r="M764" s="158">
        <v>469</v>
      </c>
    </row>
    <row r="765" spans="1:13" hidden="1" outlineLevel="2" x14ac:dyDescent="0.2">
      <c r="A765" s="156">
        <v>202004</v>
      </c>
      <c r="B765" s="150">
        <v>40200007</v>
      </c>
      <c r="C765" s="151" t="s">
        <v>874</v>
      </c>
      <c r="D765" s="152">
        <v>43951</v>
      </c>
      <c r="E765" s="151" t="s">
        <v>336</v>
      </c>
      <c r="F765" s="151" t="s">
        <v>337</v>
      </c>
      <c r="G765" s="151" t="s">
        <v>976</v>
      </c>
      <c r="H765" s="151" t="s">
        <v>344</v>
      </c>
      <c r="I765" s="151" t="s">
        <v>62</v>
      </c>
      <c r="J765" s="151" t="s">
        <v>62</v>
      </c>
      <c r="K765" s="151" t="s">
        <v>736</v>
      </c>
      <c r="L765" s="151" t="s">
        <v>1258</v>
      </c>
      <c r="M765" s="158">
        <v>805</v>
      </c>
    </row>
    <row r="766" spans="1:13" hidden="1" outlineLevel="2" x14ac:dyDescent="0.2">
      <c r="A766" s="156">
        <v>202004</v>
      </c>
      <c r="B766" s="150">
        <v>40200007</v>
      </c>
      <c r="C766" s="151" t="s">
        <v>874</v>
      </c>
      <c r="D766" s="152">
        <v>43951</v>
      </c>
      <c r="E766" s="151" t="s">
        <v>336</v>
      </c>
      <c r="F766" s="151" t="s">
        <v>337</v>
      </c>
      <c r="G766" s="151" t="s">
        <v>817</v>
      </c>
      <c r="H766" s="151" t="s">
        <v>436</v>
      </c>
      <c r="I766" s="151" t="s">
        <v>62</v>
      </c>
      <c r="J766" s="151" t="s">
        <v>62</v>
      </c>
      <c r="K766" s="151" t="s">
        <v>736</v>
      </c>
      <c r="L766" s="151" t="s">
        <v>1259</v>
      </c>
      <c r="M766" s="158">
        <v>847</v>
      </c>
    </row>
    <row r="767" spans="1:13" hidden="1" outlineLevel="2" x14ac:dyDescent="0.2">
      <c r="A767" s="156">
        <v>202004</v>
      </c>
      <c r="B767" s="150">
        <v>40200007</v>
      </c>
      <c r="C767" s="151" t="s">
        <v>874</v>
      </c>
      <c r="D767" s="152">
        <v>43951</v>
      </c>
      <c r="E767" s="151" t="s">
        <v>336</v>
      </c>
      <c r="F767" s="151" t="s">
        <v>337</v>
      </c>
      <c r="G767" s="151" t="s">
        <v>817</v>
      </c>
      <c r="H767" s="151" t="s">
        <v>436</v>
      </c>
      <c r="I767" s="151" t="s">
        <v>62</v>
      </c>
      <c r="J767" s="151" t="s">
        <v>62</v>
      </c>
      <c r="K767" s="151" t="s">
        <v>736</v>
      </c>
      <c r="L767" s="151" t="s">
        <v>1260</v>
      </c>
      <c r="M767" s="158">
        <v>140</v>
      </c>
    </row>
    <row r="768" spans="1:13" hidden="1" outlineLevel="2" x14ac:dyDescent="0.2">
      <c r="A768" s="156">
        <v>202004</v>
      </c>
      <c r="B768" s="150">
        <v>40200007</v>
      </c>
      <c r="C768" s="151" t="s">
        <v>874</v>
      </c>
      <c r="D768" s="152">
        <v>43951</v>
      </c>
      <c r="E768" s="151" t="s">
        <v>914</v>
      </c>
      <c r="F768" s="151" t="s">
        <v>562</v>
      </c>
      <c r="G768" s="151" t="s">
        <v>62</v>
      </c>
      <c r="H768" s="151" t="s">
        <v>62</v>
      </c>
      <c r="I768" s="151" t="s">
        <v>62</v>
      </c>
      <c r="J768" s="151" t="s">
        <v>62</v>
      </c>
      <c r="K768" s="151" t="s">
        <v>736</v>
      </c>
      <c r="L768" s="151" t="s">
        <v>1261</v>
      </c>
      <c r="M768" s="158">
        <v>-605712.48</v>
      </c>
    </row>
    <row r="769" spans="1:13" hidden="1" outlineLevel="2" x14ac:dyDescent="0.2">
      <c r="A769" s="156">
        <v>202004</v>
      </c>
      <c r="B769" s="150">
        <v>40200007</v>
      </c>
      <c r="C769" s="151" t="s">
        <v>874</v>
      </c>
      <c r="D769" s="152">
        <v>43951</v>
      </c>
      <c r="E769" s="151" t="s">
        <v>301</v>
      </c>
      <c r="F769" s="151" t="s">
        <v>302</v>
      </c>
      <c r="G769" s="151" t="s">
        <v>919</v>
      </c>
      <c r="H769" s="151" t="s">
        <v>451</v>
      </c>
      <c r="I769" s="151" t="s">
        <v>62</v>
      </c>
      <c r="J769" s="151" t="s">
        <v>62</v>
      </c>
      <c r="K769" s="151" t="s">
        <v>736</v>
      </c>
      <c r="L769" s="151" t="s">
        <v>1261</v>
      </c>
      <c r="M769" s="158">
        <v>21482.21</v>
      </c>
    </row>
    <row r="770" spans="1:13" hidden="1" outlineLevel="2" x14ac:dyDescent="0.2">
      <c r="A770" s="156">
        <v>202004</v>
      </c>
      <c r="B770" s="150">
        <v>40200007</v>
      </c>
      <c r="C770" s="151" t="s">
        <v>874</v>
      </c>
      <c r="D770" s="152">
        <v>43951</v>
      </c>
      <c r="E770" s="151" t="s">
        <v>301</v>
      </c>
      <c r="F770" s="151" t="s">
        <v>302</v>
      </c>
      <c r="G770" s="151" t="s">
        <v>876</v>
      </c>
      <c r="H770" s="151" t="s">
        <v>360</v>
      </c>
      <c r="I770" s="151" t="s">
        <v>62</v>
      </c>
      <c r="J770" s="151" t="s">
        <v>62</v>
      </c>
      <c r="K770" s="151" t="s">
        <v>736</v>
      </c>
      <c r="L770" s="151" t="s">
        <v>1261</v>
      </c>
      <c r="M770" s="158">
        <v>56768.9</v>
      </c>
    </row>
    <row r="771" spans="1:13" hidden="1" outlineLevel="2" x14ac:dyDescent="0.2">
      <c r="A771" s="156">
        <v>202004</v>
      </c>
      <c r="B771" s="150">
        <v>40200007</v>
      </c>
      <c r="C771" s="151" t="s">
        <v>874</v>
      </c>
      <c r="D771" s="152">
        <v>43951</v>
      </c>
      <c r="E771" s="151" t="s">
        <v>301</v>
      </c>
      <c r="F771" s="151" t="s">
        <v>302</v>
      </c>
      <c r="G771" s="151" t="s">
        <v>876</v>
      </c>
      <c r="H771" s="151" t="s">
        <v>877</v>
      </c>
      <c r="I771" s="151" t="s">
        <v>62</v>
      </c>
      <c r="J771" s="151" t="s">
        <v>62</v>
      </c>
      <c r="K771" s="151" t="s">
        <v>736</v>
      </c>
      <c r="L771" s="151" t="s">
        <v>1261</v>
      </c>
      <c r="M771" s="158">
        <v>26904.720000000001</v>
      </c>
    </row>
    <row r="772" spans="1:13" hidden="1" outlineLevel="2" x14ac:dyDescent="0.2">
      <c r="A772" s="156">
        <v>202004</v>
      </c>
      <c r="B772" s="150">
        <v>40200007</v>
      </c>
      <c r="C772" s="151" t="s">
        <v>874</v>
      </c>
      <c r="D772" s="152">
        <v>43951</v>
      </c>
      <c r="E772" s="151" t="s">
        <v>301</v>
      </c>
      <c r="F772" s="151" t="s">
        <v>302</v>
      </c>
      <c r="G772" s="151" t="s">
        <v>807</v>
      </c>
      <c r="H772" s="151" t="s">
        <v>386</v>
      </c>
      <c r="I772" s="151" t="s">
        <v>62</v>
      </c>
      <c r="J772" s="151" t="s">
        <v>62</v>
      </c>
      <c r="K772" s="151" t="s">
        <v>736</v>
      </c>
      <c r="L772" s="151" t="s">
        <v>1261</v>
      </c>
      <c r="M772" s="158">
        <v>26997.84</v>
      </c>
    </row>
    <row r="773" spans="1:13" hidden="1" outlineLevel="2" x14ac:dyDescent="0.2">
      <c r="A773" s="156">
        <v>202004</v>
      </c>
      <c r="B773" s="150">
        <v>40200007</v>
      </c>
      <c r="C773" s="151" t="s">
        <v>874</v>
      </c>
      <c r="D773" s="152">
        <v>43951</v>
      </c>
      <c r="E773" s="151" t="s">
        <v>301</v>
      </c>
      <c r="F773" s="151" t="s">
        <v>302</v>
      </c>
      <c r="G773" s="151" t="s">
        <v>807</v>
      </c>
      <c r="H773" s="151" t="s">
        <v>418</v>
      </c>
      <c r="I773" s="151" t="s">
        <v>62</v>
      </c>
      <c r="J773" s="151" t="s">
        <v>62</v>
      </c>
      <c r="K773" s="151" t="s">
        <v>736</v>
      </c>
      <c r="L773" s="151" t="s">
        <v>1261</v>
      </c>
      <c r="M773" s="158">
        <v>41405.14</v>
      </c>
    </row>
    <row r="774" spans="1:13" hidden="1" outlineLevel="2" x14ac:dyDescent="0.2">
      <c r="A774" s="156">
        <v>202004</v>
      </c>
      <c r="B774" s="150">
        <v>40200007</v>
      </c>
      <c r="C774" s="151" t="s">
        <v>874</v>
      </c>
      <c r="D774" s="152">
        <v>43951</v>
      </c>
      <c r="E774" s="151" t="s">
        <v>301</v>
      </c>
      <c r="F774" s="151" t="s">
        <v>302</v>
      </c>
      <c r="G774" s="151" t="s">
        <v>807</v>
      </c>
      <c r="H774" s="151" t="s">
        <v>426</v>
      </c>
      <c r="I774" s="151" t="s">
        <v>62</v>
      </c>
      <c r="J774" s="151" t="s">
        <v>62</v>
      </c>
      <c r="K774" s="151" t="s">
        <v>736</v>
      </c>
      <c r="L774" s="151" t="s">
        <v>1261</v>
      </c>
      <c r="M774" s="158">
        <v>7565.39</v>
      </c>
    </row>
    <row r="775" spans="1:13" hidden="1" outlineLevel="2" x14ac:dyDescent="0.2">
      <c r="A775" s="156">
        <v>202004</v>
      </c>
      <c r="B775" s="150">
        <v>40200007</v>
      </c>
      <c r="C775" s="151" t="s">
        <v>874</v>
      </c>
      <c r="D775" s="152">
        <v>43951</v>
      </c>
      <c r="E775" s="151" t="s">
        <v>301</v>
      </c>
      <c r="F775" s="151" t="s">
        <v>302</v>
      </c>
      <c r="G775" s="151" t="s">
        <v>817</v>
      </c>
      <c r="H775" s="151" t="s">
        <v>443</v>
      </c>
      <c r="I775" s="151" t="s">
        <v>62</v>
      </c>
      <c r="J775" s="151" t="s">
        <v>62</v>
      </c>
      <c r="K775" s="151" t="s">
        <v>736</v>
      </c>
      <c r="L775" s="151" t="s">
        <v>1261</v>
      </c>
      <c r="M775" s="158">
        <v>122559.54</v>
      </c>
    </row>
    <row r="776" spans="1:13" hidden="1" outlineLevel="2" x14ac:dyDescent="0.2">
      <c r="A776" s="156">
        <v>202004</v>
      </c>
      <c r="B776" s="150">
        <v>40200007</v>
      </c>
      <c r="C776" s="151" t="s">
        <v>874</v>
      </c>
      <c r="D776" s="152">
        <v>43951</v>
      </c>
      <c r="E776" s="151" t="s">
        <v>301</v>
      </c>
      <c r="F776" s="151" t="s">
        <v>302</v>
      </c>
      <c r="G776" s="151" t="s">
        <v>817</v>
      </c>
      <c r="H776" s="151" t="s">
        <v>526</v>
      </c>
      <c r="I776" s="151" t="s">
        <v>62</v>
      </c>
      <c r="J776" s="151" t="s">
        <v>62</v>
      </c>
      <c r="K776" s="151" t="s">
        <v>736</v>
      </c>
      <c r="L776" s="151" t="s">
        <v>1261</v>
      </c>
      <c r="M776" s="158">
        <v>24651.47</v>
      </c>
    </row>
    <row r="777" spans="1:13" hidden="1" outlineLevel="2" x14ac:dyDescent="0.2">
      <c r="A777" s="156">
        <v>202004</v>
      </c>
      <c r="B777" s="150">
        <v>40200007</v>
      </c>
      <c r="C777" s="151" t="s">
        <v>874</v>
      </c>
      <c r="D777" s="152">
        <v>43951</v>
      </c>
      <c r="E777" s="151" t="s">
        <v>301</v>
      </c>
      <c r="F777" s="151" t="s">
        <v>302</v>
      </c>
      <c r="G777" s="151" t="s">
        <v>817</v>
      </c>
      <c r="H777" s="151" t="s">
        <v>546</v>
      </c>
      <c r="I777" s="151" t="s">
        <v>62</v>
      </c>
      <c r="J777" s="151" t="s">
        <v>62</v>
      </c>
      <c r="K777" s="151" t="s">
        <v>736</v>
      </c>
      <c r="L777" s="151" t="s">
        <v>1261</v>
      </c>
      <c r="M777" s="158">
        <v>15070.04</v>
      </c>
    </row>
    <row r="778" spans="1:13" hidden="1" outlineLevel="2" x14ac:dyDescent="0.2">
      <c r="A778" s="156">
        <v>202004</v>
      </c>
      <c r="B778" s="150">
        <v>40200007</v>
      </c>
      <c r="C778" s="151" t="s">
        <v>874</v>
      </c>
      <c r="D778" s="152">
        <v>43951</v>
      </c>
      <c r="E778" s="151" t="s">
        <v>301</v>
      </c>
      <c r="F778" s="151" t="s">
        <v>302</v>
      </c>
      <c r="G778" s="151" t="s">
        <v>817</v>
      </c>
      <c r="H778" s="151" t="s">
        <v>449</v>
      </c>
      <c r="I778" s="151" t="s">
        <v>62</v>
      </c>
      <c r="J778" s="151" t="s">
        <v>62</v>
      </c>
      <c r="K778" s="151" t="s">
        <v>736</v>
      </c>
      <c r="L778" s="151" t="s">
        <v>1261</v>
      </c>
      <c r="M778" s="158">
        <v>20093.22</v>
      </c>
    </row>
    <row r="779" spans="1:13" hidden="1" outlineLevel="2" x14ac:dyDescent="0.2">
      <c r="A779" s="156">
        <v>202004</v>
      </c>
      <c r="B779" s="150">
        <v>40200007</v>
      </c>
      <c r="C779" s="151" t="s">
        <v>874</v>
      </c>
      <c r="D779" s="152">
        <v>43951</v>
      </c>
      <c r="E779" s="151" t="s">
        <v>301</v>
      </c>
      <c r="F779" s="151" t="s">
        <v>302</v>
      </c>
      <c r="G779" s="151" t="s">
        <v>817</v>
      </c>
      <c r="H779" s="151" t="s">
        <v>536</v>
      </c>
      <c r="I779" s="151" t="s">
        <v>62</v>
      </c>
      <c r="J779" s="151" t="s">
        <v>62</v>
      </c>
      <c r="K779" s="151" t="s">
        <v>736</v>
      </c>
      <c r="L779" s="151" t="s">
        <v>1261</v>
      </c>
      <c r="M779" s="158">
        <v>177765.88</v>
      </c>
    </row>
    <row r="780" spans="1:13" hidden="1" outlineLevel="2" x14ac:dyDescent="0.2">
      <c r="A780" s="156">
        <v>202004</v>
      </c>
      <c r="B780" s="150">
        <v>40200007</v>
      </c>
      <c r="C780" s="151" t="s">
        <v>874</v>
      </c>
      <c r="D780" s="152">
        <v>43951</v>
      </c>
      <c r="E780" s="151" t="s">
        <v>301</v>
      </c>
      <c r="F780" s="151" t="s">
        <v>302</v>
      </c>
      <c r="G780" s="151" t="s">
        <v>817</v>
      </c>
      <c r="H780" s="151" t="s">
        <v>538</v>
      </c>
      <c r="I780" s="151" t="s">
        <v>62</v>
      </c>
      <c r="J780" s="151" t="s">
        <v>62</v>
      </c>
      <c r="K780" s="151" t="s">
        <v>736</v>
      </c>
      <c r="L780" s="151" t="s">
        <v>1261</v>
      </c>
      <c r="M780" s="158">
        <v>56310.35</v>
      </c>
    </row>
    <row r="781" spans="1:13" hidden="1" outlineLevel="2" x14ac:dyDescent="0.2">
      <c r="A781" s="156">
        <v>202004</v>
      </c>
      <c r="B781" s="150">
        <v>40200007</v>
      </c>
      <c r="C781" s="151" t="s">
        <v>874</v>
      </c>
      <c r="D781" s="152">
        <v>43951</v>
      </c>
      <c r="E781" s="151" t="s">
        <v>301</v>
      </c>
      <c r="F781" s="151" t="s">
        <v>302</v>
      </c>
      <c r="G781" s="151" t="s">
        <v>817</v>
      </c>
      <c r="H781" s="151" t="s">
        <v>540</v>
      </c>
      <c r="I781" s="151" t="s">
        <v>62</v>
      </c>
      <c r="J781" s="151" t="s">
        <v>62</v>
      </c>
      <c r="K781" s="151" t="s">
        <v>736</v>
      </c>
      <c r="L781" s="151" t="s">
        <v>1261</v>
      </c>
      <c r="M781" s="158">
        <v>105045.62</v>
      </c>
    </row>
    <row r="782" spans="1:13" hidden="1" outlineLevel="2" x14ac:dyDescent="0.2">
      <c r="A782" s="156">
        <v>202004</v>
      </c>
      <c r="B782" s="150">
        <v>40200007</v>
      </c>
      <c r="C782" s="151" t="s">
        <v>874</v>
      </c>
      <c r="D782" s="152">
        <v>43951</v>
      </c>
      <c r="E782" s="151" t="s">
        <v>303</v>
      </c>
      <c r="F782" s="151" t="s">
        <v>304</v>
      </c>
      <c r="G782" s="151" t="s">
        <v>817</v>
      </c>
      <c r="H782" s="151" t="s">
        <v>436</v>
      </c>
      <c r="I782" s="151" t="s">
        <v>62</v>
      </c>
      <c r="J782" s="151" t="s">
        <v>62</v>
      </c>
      <c r="K782" s="151" t="s">
        <v>736</v>
      </c>
      <c r="L782" s="151" t="s">
        <v>1262</v>
      </c>
      <c r="M782" s="158">
        <v>129</v>
      </c>
    </row>
    <row r="783" spans="1:13" hidden="1" outlineLevel="2" x14ac:dyDescent="0.2">
      <c r="A783" s="156">
        <v>202004</v>
      </c>
      <c r="B783" s="150">
        <v>40200007</v>
      </c>
      <c r="C783" s="151" t="s">
        <v>874</v>
      </c>
      <c r="D783" s="152">
        <v>43951</v>
      </c>
      <c r="E783" s="151" t="s">
        <v>303</v>
      </c>
      <c r="F783" s="151" t="s">
        <v>304</v>
      </c>
      <c r="G783" s="151" t="s">
        <v>817</v>
      </c>
      <c r="H783" s="151" t="s">
        <v>436</v>
      </c>
      <c r="I783" s="151" t="s">
        <v>62</v>
      </c>
      <c r="J783" s="151" t="s">
        <v>62</v>
      </c>
      <c r="K783" s="151" t="s">
        <v>736</v>
      </c>
      <c r="L783" s="151" t="s">
        <v>1263</v>
      </c>
      <c r="M783" s="158">
        <v>64</v>
      </c>
    </row>
    <row r="784" spans="1:13" hidden="1" outlineLevel="2" x14ac:dyDescent="0.2">
      <c r="A784" s="156">
        <v>202004</v>
      </c>
      <c r="B784" s="150">
        <v>40200007</v>
      </c>
      <c r="C784" s="151" t="s">
        <v>874</v>
      </c>
      <c r="D784" s="152">
        <v>43951</v>
      </c>
      <c r="E784" s="151" t="s">
        <v>303</v>
      </c>
      <c r="F784" s="151" t="s">
        <v>304</v>
      </c>
      <c r="G784" s="151" t="s">
        <v>817</v>
      </c>
      <c r="H784" s="151" t="s">
        <v>436</v>
      </c>
      <c r="I784" s="151" t="s">
        <v>62</v>
      </c>
      <c r="J784" s="151" t="s">
        <v>62</v>
      </c>
      <c r="K784" s="151" t="s">
        <v>736</v>
      </c>
      <c r="L784" s="151" t="s">
        <v>1264</v>
      </c>
      <c r="M784" s="158">
        <v>43</v>
      </c>
    </row>
    <row r="785" spans="1:13" hidden="1" outlineLevel="2" x14ac:dyDescent="0.2">
      <c r="A785" s="156">
        <v>202004</v>
      </c>
      <c r="B785" s="150">
        <v>40200007</v>
      </c>
      <c r="C785" s="151" t="s">
        <v>874</v>
      </c>
      <c r="D785" s="152">
        <v>43951</v>
      </c>
      <c r="E785" s="151" t="s">
        <v>336</v>
      </c>
      <c r="F785" s="151" t="s">
        <v>337</v>
      </c>
      <c r="G785" s="151" t="s">
        <v>817</v>
      </c>
      <c r="H785" s="151" t="s">
        <v>436</v>
      </c>
      <c r="I785" s="151" t="s">
        <v>62</v>
      </c>
      <c r="J785" s="151" t="s">
        <v>62</v>
      </c>
      <c r="K785" s="151" t="s">
        <v>736</v>
      </c>
      <c r="L785" s="151" t="s">
        <v>1265</v>
      </c>
      <c r="M785" s="158">
        <v>119</v>
      </c>
    </row>
    <row r="786" spans="1:13" hidden="1" outlineLevel="2" x14ac:dyDescent="0.2">
      <c r="A786" s="156">
        <v>202004</v>
      </c>
      <c r="B786" s="150">
        <v>40200007</v>
      </c>
      <c r="C786" s="151" t="s">
        <v>874</v>
      </c>
      <c r="D786" s="152">
        <v>43951</v>
      </c>
      <c r="E786" s="151" t="s">
        <v>336</v>
      </c>
      <c r="F786" s="151" t="s">
        <v>337</v>
      </c>
      <c r="G786" s="151" t="s">
        <v>817</v>
      </c>
      <c r="H786" s="151" t="s">
        <v>436</v>
      </c>
      <c r="I786" s="151" t="s">
        <v>62</v>
      </c>
      <c r="J786" s="151" t="s">
        <v>62</v>
      </c>
      <c r="K786" s="151" t="s">
        <v>736</v>
      </c>
      <c r="L786" s="151" t="s">
        <v>1266</v>
      </c>
      <c r="M786" s="158">
        <v>238</v>
      </c>
    </row>
    <row r="787" spans="1:13" hidden="1" outlineLevel="2" x14ac:dyDescent="0.2">
      <c r="A787" s="156">
        <v>202004</v>
      </c>
      <c r="B787" s="150">
        <v>40200007</v>
      </c>
      <c r="C787" s="151" t="s">
        <v>874</v>
      </c>
      <c r="D787" s="152">
        <v>43951</v>
      </c>
      <c r="E787" s="151" t="s">
        <v>336</v>
      </c>
      <c r="F787" s="151" t="s">
        <v>337</v>
      </c>
      <c r="G787" s="151" t="s">
        <v>817</v>
      </c>
      <c r="H787" s="151" t="s">
        <v>436</v>
      </c>
      <c r="I787" s="151" t="s">
        <v>62</v>
      </c>
      <c r="J787" s="151" t="s">
        <v>62</v>
      </c>
      <c r="K787" s="151" t="s">
        <v>736</v>
      </c>
      <c r="L787" s="151" t="s">
        <v>1267</v>
      </c>
      <c r="M787" s="158">
        <v>238</v>
      </c>
    </row>
    <row r="788" spans="1:13" hidden="1" outlineLevel="2" x14ac:dyDescent="0.2">
      <c r="A788" s="156">
        <v>202004</v>
      </c>
      <c r="B788" s="150">
        <v>40200007</v>
      </c>
      <c r="C788" s="151" t="s">
        <v>874</v>
      </c>
      <c r="D788" s="152">
        <v>43951</v>
      </c>
      <c r="E788" s="151" t="s">
        <v>336</v>
      </c>
      <c r="F788" s="151" t="s">
        <v>337</v>
      </c>
      <c r="G788" s="151" t="s">
        <v>817</v>
      </c>
      <c r="H788" s="151" t="s">
        <v>436</v>
      </c>
      <c r="I788" s="151" t="s">
        <v>62</v>
      </c>
      <c r="J788" s="151" t="s">
        <v>62</v>
      </c>
      <c r="K788" s="151" t="s">
        <v>736</v>
      </c>
      <c r="L788" s="151" t="s">
        <v>1268</v>
      </c>
      <c r="M788" s="158">
        <v>347</v>
      </c>
    </row>
    <row r="789" spans="1:13" hidden="1" outlineLevel="2" x14ac:dyDescent="0.2">
      <c r="A789" s="156">
        <v>202004</v>
      </c>
      <c r="B789" s="150">
        <v>40200007</v>
      </c>
      <c r="C789" s="151" t="s">
        <v>874</v>
      </c>
      <c r="D789" s="152">
        <v>43951</v>
      </c>
      <c r="E789" s="151" t="s">
        <v>336</v>
      </c>
      <c r="F789" s="151" t="s">
        <v>337</v>
      </c>
      <c r="G789" s="151" t="s">
        <v>817</v>
      </c>
      <c r="H789" s="151" t="s">
        <v>436</v>
      </c>
      <c r="I789" s="151" t="s">
        <v>62</v>
      </c>
      <c r="J789" s="151" t="s">
        <v>62</v>
      </c>
      <c r="K789" s="151" t="s">
        <v>736</v>
      </c>
      <c r="L789" s="151" t="s">
        <v>1269</v>
      </c>
      <c r="M789" s="158">
        <v>122</v>
      </c>
    </row>
    <row r="790" spans="1:13" hidden="1" outlineLevel="2" x14ac:dyDescent="0.2">
      <c r="A790" s="156">
        <v>202004</v>
      </c>
      <c r="B790" s="150">
        <v>40200007</v>
      </c>
      <c r="C790" s="151" t="s">
        <v>874</v>
      </c>
      <c r="D790" s="152">
        <v>43951</v>
      </c>
      <c r="E790" s="151" t="s">
        <v>328</v>
      </c>
      <c r="F790" s="151" t="s">
        <v>329</v>
      </c>
      <c r="G790" s="151" t="s">
        <v>817</v>
      </c>
      <c r="H790" s="151" t="s">
        <v>436</v>
      </c>
      <c r="I790" s="151" t="s">
        <v>62</v>
      </c>
      <c r="J790" s="151" t="s">
        <v>62</v>
      </c>
      <c r="K790" s="151" t="s">
        <v>736</v>
      </c>
      <c r="L790" s="151" t="s">
        <v>1270</v>
      </c>
      <c r="M790" s="158">
        <v>180</v>
      </c>
    </row>
    <row r="791" spans="1:13" hidden="1" outlineLevel="2" x14ac:dyDescent="0.2">
      <c r="A791" s="156">
        <v>202004</v>
      </c>
      <c r="B791" s="150">
        <v>40200007</v>
      </c>
      <c r="C791" s="151" t="s">
        <v>874</v>
      </c>
      <c r="D791" s="152">
        <v>43951</v>
      </c>
      <c r="E791" s="151" t="s">
        <v>328</v>
      </c>
      <c r="F791" s="151" t="s">
        <v>329</v>
      </c>
      <c r="G791" s="151" t="s">
        <v>817</v>
      </c>
      <c r="H791" s="151" t="s">
        <v>436</v>
      </c>
      <c r="I791" s="151" t="s">
        <v>62</v>
      </c>
      <c r="J791" s="151" t="s">
        <v>62</v>
      </c>
      <c r="K791" s="151" t="s">
        <v>736</v>
      </c>
      <c r="L791" s="151" t="s">
        <v>1271</v>
      </c>
      <c r="M791" s="158">
        <v>40</v>
      </c>
    </row>
    <row r="792" spans="1:13" hidden="1" outlineLevel="2" x14ac:dyDescent="0.2">
      <c r="A792" s="156">
        <v>202004</v>
      </c>
      <c r="B792" s="150">
        <v>40200007</v>
      </c>
      <c r="C792" s="151" t="s">
        <v>874</v>
      </c>
      <c r="D792" s="152">
        <v>43951</v>
      </c>
      <c r="E792" s="151" t="s">
        <v>340</v>
      </c>
      <c r="F792" s="151" t="s">
        <v>341</v>
      </c>
      <c r="G792" s="151" t="s">
        <v>817</v>
      </c>
      <c r="H792" s="151" t="s">
        <v>436</v>
      </c>
      <c r="I792" s="151" t="s">
        <v>62</v>
      </c>
      <c r="J792" s="151" t="s">
        <v>62</v>
      </c>
      <c r="K792" s="151" t="s">
        <v>736</v>
      </c>
      <c r="L792" s="151" t="s">
        <v>1272</v>
      </c>
      <c r="M792" s="158">
        <v>389</v>
      </c>
    </row>
    <row r="793" spans="1:13" hidden="1" outlineLevel="2" x14ac:dyDescent="0.2">
      <c r="A793" s="156">
        <v>202004</v>
      </c>
      <c r="B793" s="150">
        <v>40200007</v>
      </c>
      <c r="C793" s="151" t="s">
        <v>874</v>
      </c>
      <c r="D793" s="152">
        <v>43951</v>
      </c>
      <c r="E793" s="151" t="s">
        <v>534</v>
      </c>
      <c r="F793" s="151" t="s">
        <v>535</v>
      </c>
      <c r="G793" s="151" t="s">
        <v>817</v>
      </c>
      <c r="H793" s="151" t="s">
        <v>536</v>
      </c>
      <c r="I793" s="151" t="s">
        <v>62</v>
      </c>
      <c r="J793" s="151" t="s">
        <v>62</v>
      </c>
      <c r="K793" s="151" t="s">
        <v>736</v>
      </c>
      <c r="L793" s="151" t="s">
        <v>1273</v>
      </c>
      <c r="M793" s="158">
        <v>250</v>
      </c>
    </row>
    <row r="794" spans="1:13" hidden="1" outlineLevel="2" x14ac:dyDescent="0.2">
      <c r="A794" s="156">
        <v>202004</v>
      </c>
      <c r="B794" s="150">
        <v>40200007</v>
      </c>
      <c r="C794" s="151" t="s">
        <v>874</v>
      </c>
      <c r="D794" s="152">
        <v>43951</v>
      </c>
      <c r="E794" s="151" t="s">
        <v>328</v>
      </c>
      <c r="F794" s="151" t="s">
        <v>329</v>
      </c>
      <c r="G794" s="151" t="s">
        <v>976</v>
      </c>
      <c r="H794" s="151" t="s">
        <v>344</v>
      </c>
      <c r="I794" s="151" t="s">
        <v>62</v>
      </c>
      <c r="J794" s="151" t="s">
        <v>62</v>
      </c>
      <c r="K794" s="151" t="s">
        <v>736</v>
      </c>
      <c r="L794" s="151" t="s">
        <v>1274</v>
      </c>
      <c r="M794" s="158">
        <v>55.2</v>
      </c>
    </row>
    <row r="795" spans="1:13" hidden="1" outlineLevel="2" x14ac:dyDescent="0.2">
      <c r="A795" s="156">
        <v>202004</v>
      </c>
      <c r="B795" s="150">
        <v>40200007</v>
      </c>
      <c r="C795" s="151" t="s">
        <v>874</v>
      </c>
      <c r="D795" s="152">
        <v>43951</v>
      </c>
      <c r="E795" s="151" t="s">
        <v>328</v>
      </c>
      <c r="F795" s="151" t="s">
        <v>329</v>
      </c>
      <c r="G795" s="151" t="s">
        <v>976</v>
      </c>
      <c r="H795" s="151" t="s">
        <v>344</v>
      </c>
      <c r="I795" s="151" t="s">
        <v>62</v>
      </c>
      <c r="J795" s="151" t="s">
        <v>62</v>
      </c>
      <c r="K795" s="151" t="s">
        <v>736</v>
      </c>
      <c r="L795" s="151" t="s">
        <v>1275</v>
      </c>
      <c r="M795" s="158">
        <v>106.4</v>
      </c>
    </row>
    <row r="796" spans="1:13" hidden="1" outlineLevel="2" x14ac:dyDescent="0.2">
      <c r="A796" s="156">
        <v>202004</v>
      </c>
      <c r="B796" s="150">
        <v>40200007</v>
      </c>
      <c r="C796" s="151" t="s">
        <v>874</v>
      </c>
      <c r="D796" s="152">
        <v>43951</v>
      </c>
      <c r="E796" s="151" t="s">
        <v>416</v>
      </c>
      <c r="F796" s="151" t="s">
        <v>417</v>
      </c>
      <c r="G796" s="151" t="s">
        <v>817</v>
      </c>
      <c r="H796" s="151" t="s">
        <v>443</v>
      </c>
      <c r="I796" s="151" t="s">
        <v>62</v>
      </c>
      <c r="J796" s="151" t="s">
        <v>62</v>
      </c>
      <c r="K796" s="151" t="s">
        <v>736</v>
      </c>
      <c r="L796" s="151" t="s">
        <v>1276</v>
      </c>
      <c r="M796" s="158">
        <v>-31112</v>
      </c>
    </row>
    <row r="797" spans="1:13" hidden="1" outlineLevel="2" x14ac:dyDescent="0.2">
      <c r="A797" s="156">
        <v>202004</v>
      </c>
      <c r="B797" s="150">
        <v>40200007</v>
      </c>
      <c r="C797" s="151" t="s">
        <v>874</v>
      </c>
      <c r="D797" s="152">
        <v>43951</v>
      </c>
      <c r="E797" s="151" t="s">
        <v>416</v>
      </c>
      <c r="F797" s="151" t="s">
        <v>417</v>
      </c>
      <c r="G797" s="151" t="s">
        <v>817</v>
      </c>
      <c r="H797" s="151" t="s">
        <v>443</v>
      </c>
      <c r="I797" s="151" t="s">
        <v>62</v>
      </c>
      <c r="J797" s="151" t="s">
        <v>62</v>
      </c>
      <c r="K797" s="151" t="s">
        <v>736</v>
      </c>
      <c r="L797" s="151" t="s">
        <v>1277</v>
      </c>
      <c r="M797" s="158">
        <v>-6232.5</v>
      </c>
    </row>
    <row r="798" spans="1:13" hidden="1" outlineLevel="2" x14ac:dyDescent="0.2">
      <c r="A798" s="156">
        <v>202004</v>
      </c>
      <c r="B798" s="150">
        <v>40200007</v>
      </c>
      <c r="C798" s="151" t="s">
        <v>874</v>
      </c>
      <c r="D798" s="152">
        <v>43951</v>
      </c>
      <c r="E798" s="151" t="s">
        <v>416</v>
      </c>
      <c r="F798" s="151" t="s">
        <v>417</v>
      </c>
      <c r="G798" s="151" t="s">
        <v>817</v>
      </c>
      <c r="H798" s="151" t="s">
        <v>526</v>
      </c>
      <c r="I798" s="151" t="s">
        <v>62</v>
      </c>
      <c r="J798" s="151" t="s">
        <v>62</v>
      </c>
      <c r="K798" s="151" t="s">
        <v>736</v>
      </c>
      <c r="L798" s="151" t="s">
        <v>1278</v>
      </c>
      <c r="M798" s="158">
        <v>-5964</v>
      </c>
    </row>
    <row r="799" spans="1:13" hidden="1" outlineLevel="2" x14ac:dyDescent="0.2">
      <c r="A799" s="156">
        <v>202004</v>
      </c>
      <c r="B799" s="150">
        <v>40200007</v>
      </c>
      <c r="C799" s="151" t="s">
        <v>874</v>
      </c>
      <c r="D799" s="152">
        <v>43951</v>
      </c>
      <c r="E799" s="151" t="s">
        <v>416</v>
      </c>
      <c r="F799" s="151" t="s">
        <v>417</v>
      </c>
      <c r="G799" s="151" t="s">
        <v>807</v>
      </c>
      <c r="H799" s="151" t="s">
        <v>418</v>
      </c>
      <c r="I799" s="151" t="s">
        <v>62</v>
      </c>
      <c r="J799" s="151" t="s">
        <v>62</v>
      </c>
      <c r="K799" s="151" t="s">
        <v>736</v>
      </c>
      <c r="L799" s="151" t="s">
        <v>1279</v>
      </c>
      <c r="M799" s="158">
        <v>-31112</v>
      </c>
    </row>
    <row r="800" spans="1:13" hidden="1" outlineLevel="2" x14ac:dyDescent="0.2">
      <c r="A800" s="156">
        <v>202004</v>
      </c>
      <c r="B800" s="150">
        <v>40200007</v>
      </c>
      <c r="C800" s="151" t="s">
        <v>874</v>
      </c>
      <c r="D800" s="152">
        <v>43951</v>
      </c>
      <c r="E800" s="151" t="s">
        <v>416</v>
      </c>
      <c r="F800" s="151" t="s">
        <v>417</v>
      </c>
      <c r="G800" s="151" t="s">
        <v>817</v>
      </c>
      <c r="H800" s="151" t="s">
        <v>1280</v>
      </c>
      <c r="I800" s="151" t="s">
        <v>62</v>
      </c>
      <c r="J800" s="151" t="s">
        <v>62</v>
      </c>
      <c r="K800" s="151" t="s">
        <v>736</v>
      </c>
      <c r="L800" s="151" t="s">
        <v>1281</v>
      </c>
      <c r="M800" s="158">
        <v>-540</v>
      </c>
    </row>
    <row r="801" spans="1:13" hidden="1" outlineLevel="2" x14ac:dyDescent="0.2">
      <c r="A801" s="156">
        <v>202004</v>
      </c>
      <c r="B801" s="150">
        <v>40200007</v>
      </c>
      <c r="C801" s="151" t="s">
        <v>874</v>
      </c>
      <c r="D801" s="152">
        <v>43951</v>
      </c>
      <c r="E801" s="151" t="s">
        <v>416</v>
      </c>
      <c r="F801" s="151" t="s">
        <v>417</v>
      </c>
      <c r="G801" s="151" t="s">
        <v>817</v>
      </c>
      <c r="H801" s="151" t="s">
        <v>546</v>
      </c>
      <c r="I801" s="151" t="s">
        <v>62</v>
      </c>
      <c r="J801" s="151" t="s">
        <v>62</v>
      </c>
      <c r="K801" s="151" t="s">
        <v>736</v>
      </c>
      <c r="L801" s="151" t="s">
        <v>1282</v>
      </c>
      <c r="M801" s="158">
        <v>-6232.5</v>
      </c>
    </row>
    <row r="802" spans="1:13" hidden="1" outlineLevel="2" x14ac:dyDescent="0.2">
      <c r="A802" s="156">
        <v>202004</v>
      </c>
      <c r="B802" s="150">
        <v>40200007</v>
      </c>
      <c r="C802" s="151" t="s">
        <v>874</v>
      </c>
      <c r="D802" s="152">
        <v>43951</v>
      </c>
      <c r="E802" s="151" t="s">
        <v>416</v>
      </c>
      <c r="F802" s="151" t="s">
        <v>417</v>
      </c>
      <c r="G802" s="151" t="s">
        <v>817</v>
      </c>
      <c r="H802" s="151" t="s">
        <v>449</v>
      </c>
      <c r="I802" s="151" t="s">
        <v>62</v>
      </c>
      <c r="J802" s="151" t="s">
        <v>62</v>
      </c>
      <c r="K802" s="151" t="s">
        <v>736</v>
      </c>
      <c r="L802" s="151" t="s">
        <v>1283</v>
      </c>
      <c r="M802" s="158">
        <v>-8310</v>
      </c>
    </row>
    <row r="803" spans="1:13" hidden="1" outlineLevel="2" x14ac:dyDescent="0.2">
      <c r="A803" s="156">
        <v>202004</v>
      </c>
      <c r="B803" s="150">
        <v>40200007</v>
      </c>
      <c r="C803" s="151" t="s">
        <v>874</v>
      </c>
      <c r="D803" s="152">
        <v>43951</v>
      </c>
      <c r="E803" s="151" t="s">
        <v>416</v>
      </c>
      <c r="F803" s="151" t="s">
        <v>417</v>
      </c>
      <c r="G803" s="151" t="s">
        <v>817</v>
      </c>
      <c r="H803" s="151" t="s">
        <v>536</v>
      </c>
      <c r="I803" s="151" t="s">
        <v>62</v>
      </c>
      <c r="J803" s="151" t="s">
        <v>62</v>
      </c>
      <c r="K803" s="151" t="s">
        <v>736</v>
      </c>
      <c r="L803" s="151" t="s">
        <v>1284</v>
      </c>
      <c r="M803" s="158">
        <v>-11539</v>
      </c>
    </row>
    <row r="804" spans="1:13" hidden="1" outlineLevel="2" x14ac:dyDescent="0.2">
      <c r="A804" s="156">
        <v>202004</v>
      </c>
      <c r="B804" s="150">
        <v>40200007</v>
      </c>
      <c r="C804" s="151" t="s">
        <v>874</v>
      </c>
      <c r="D804" s="152">
        <v>43951</v>
      </c>
      <c r="E804" s="151" t="s">
        <v>416</v>
      </c>
      <c r="F804" s="151" t="s">
        <v>417</v>
      </c>
      <c r="G804" s="151" t="s">
        <v>817</v>
      </c>
      <c r="H804" s="151" t="s">
        <v>536</v>
      </c>
      <c r="I804" s="151" t="s">
        <v>62</v>
      </c>
      <c r="J804" s="151" t="s">
        <v>62</v>
      </c>
      <c r="K804" s="151" t="s">
        <v>736</v>
      </c>
      <c r="L804" s="151" t="s">
        <v>1285</v>
      </c>
      <c r="M804" s="158">
        <v>-1388</v>
      </c>
    </row>
    <row r="805" spans="1:13" hidden="1" outlineLevel="2" x14ac:dyDescent="0.2">
      <c r="A805" s="156">
        <v>202004</v>
      </c>
      <c r="B805" s="150">
        <v>40200007</v>
      </c>
      <c r="C805" s="151" t="s">
        <v>874</v>
      </c>
      <c r="D805" s="152">
        <v>43951</v>
      </c>
      <c r="E805" s="151" t="s">
        <v>416</v>
      </c>
      <c r="F805" s="151" t="s">
        <v>417</v>
      </c>
      <c r="G805" s="151" t="s">
        <v>817</v>
      </c>
      <c r="H805" s="151" t="s">
        <v>536</v>
      </c>
      <c r="I805" s="151" t="s">
        <v>62</v>
      </c>
      <c r="J805" s="151" t="s">
        <v>62</v>
      </c>
      <c r="K805" s="151" t="s">
        <v>736</v>
      </c>
      <c r="L805" s="151" t="s">
        <v>1286</v>
      </c>
      <c r="M805" s="158">
        <v>-670</v>
      </c>
    </row>
    <row r="806" spans="1:13" hidden="1" outlineLevel="2" x14ac:dyDescent="0.2">
      <c r="A806" s="156">
        <v>202004</v>
      </c>
      <c r="B806" s="150">
        <v>40200007</v>
      </c>
      <c r="C806" s="151" t="s">
        <v>874</v>
      </c>
      <c r="D806" s="152">
        <v>43951</v>
      </c>
      <c r="E806" s="151" t="s">
        <v>336</v>
      </c>
      <c r="F806" s="151" t="s">
        <v>337</v>
      </c>
      <c r="G806" s="151" t="s">
        <v>817</v>
      </c>
      <c r="H806" s="151" t="s">
        <v>436</v>
      </c>
      <c r="I806" s="151" t="s">
        <v>62</v>
      </c>
      <c r="J806" s="151" t="s">
        <v>62</v>
      </c>
      <c r="K806" s="151" t="s">
        <v>736</v>
      </c>
      <c r="L806" s="151" t="s">
        <v>1287</v>
      </c>
      <c r="M806" s="158">
        <v>238</v>
      </c>
    </row>
    <row r="807" spans="1:13" hidden="1" outlineLevel="2" x14ac:dyDescent="0.2">
      <c r="A807" s="156">
        <v>202004</v>
      </c>
      <c r="B807" s="150">
        <v>40200008</v>
      </c>
      <c r="C807" s="151" t="s">
        <v>874</v>
      </c>
      <c r="D807" s="152">
        <v>43979</v>
      </c>
      <c r="E807" s="151" t="s">
        <v>315</v>
      </c>
      <c r="F807" s="151" t="s">
        <v>300</v>
      </c>
      <c r="G807" s="151" t="s">
        <v>817</v>
      </c>
      <c r="H807" s="151" t="s">
        <v>526</v>
      </c>
      <c r="I807" s="151" t="s">
        <v>62</v>
      </c>
      <c r="J807" s="151" t="s">
        <v>62</v>
      </c>
      <c r="K807" s="151" t="s">
        <v>736</v>
      </c>
      <c r="L807" s="151" t="s">
        <v>1288</v>
      </c>
      <c r="M807" s="158">
        <v>470575</v>
      </c>
    </row>
    <row r="808" spans="1:13" hidden="1" outlineLevel="2" x14ac:dyDescent="0.2">
      <c r="A808" s="156">
        <v>202004</v>
      </c>
      <c r="B808" s="150">
        <v>40200008</v>
      </c>
      <c r="C808" s="151" t="s">
        <v>874</v>
      </c>
      <c r="D808" s="152">
        <v>43979</v>
      </c>
      <c r="E808" s="151" t="s">
        <v>299</v>
      </c>
      <c r="F808" s="151" t="s">
        <v>300</v>
      </c>
      <c r="G808" s="151" t="s">
        <v>817</v>
      </c>
      <c r="H808" s="151" t="s">
        <v>526</v>
      </c>
      <c r="I808" s="151" t="s">
        <v>62</v>
      </c>
      <c r="J808" s="151" t="s">
        <v>62</v>
      </c>
      <c r="K808" s="151" t="s">
        <v>736</v>
      </c>
      <c r="L808" s="151" t="s">
        <v>1288</v>
      </c>
      <c r="M808" s="158">
        <v>-470575</v>
      </c>
    </row>
    <row r="809" spans="1:13" hidden="1" outlineLevel="2" x14ac:dyDescent="0.2">
      <c r="A809" s="156">
        <v>202004</v>
      </c>
      <c r="B809" s="150">
        <v>40200009</v>
      </c>
      <c r="C809" s="151" t="s">
        <v>874</v>
      </c>
      <c r="D809" s="152">
        <v>43951</v>
      </c>
      <c r="E809" s="151" t="s">
        <v>301</v>
      </c>
      <c r="F809" s="151" t="s">
        <v>302</v>
      </c>
      <c r="G809" s="151" t="s">
        <v>876</v>
      </c>
      <c r="H809" s="151" t="s">
        <v>877</v>
      </c>
      <c r="I809" s="151" t="s">
        <v>62</v>
      </c>
      <c r="J809" s="151" t="s">
        <v>62</v>
      </c>
      <c r="K809" s="151" t="s">
        <v>736</v>
      </c>
      <c r="L809" s="151" t="s">
        <v>1289</v>
      </c>
      <c r="M809" s="158">
        <v>-47313.67</v>
      </c>
    </row>
    <row r="810" spans="1:13" hidden="1" outlineLevel="2" x14ac:dyDescent="0.2">
      <c r="A810" s="156">
        <v>202004</v>
      </c>
      <c r="B810" s="150">
        <v>40200009</v>
      </c>
      <c r="C810" s="151" t="s">
        <v>874</v>
      </c>
      <c r="D810" s="152">
        <v>43951</v>
      </c>
      <c r="E810" s="151" t="s">
        <v>301</v>
      </c>
      <c r="F810" s="151" t="s">
        <v>302</v>
      </c>
      <c r="G810" s="151" t="s">
        <v>876</v>
      </c>
      <c r="H810" s="151" t="s">
        <v>360</v>
      </c>
      <c r="I810" s="151" t="s">
        <v>62</v>
      </c>
      <c r="J810" s="151" t="s">
        <v>62</v>
      </c>
      <c r="K810" s="151" t="s">
        <v>736</v>
      </c>
      <c r="L810" s="151" t="s">
        <v>1289</v>
      </c>
      <c r="M810" s="158">
        <v>47313.67</v>
      </c>
    </row>
    <row r="811" spans="1:13" hidden="1" outlineLevel="2" x14ac:dyDescent="0.2">
      <c r="A811" s="156">
        <v>202004</v>
      </c>
      <c r="B811" s="150">
        <v>40200009</v>
      </c>
      <c r="C811" s="151" t="s">
        <v>874</v>
      </c>
      <c r="D811" s="152">
        <v>43951</v>
      </c>
      <c r="E811" s="151" t="s">
        <v>301</v>
      </c>
      <c r="F811" s="151" t="s">
        <v>302</v>
      </c>
      <c r="G811" s="151" t="s">
        <v>876</v>
      </c>
      <c r="H811" s="151" t="s">
        <v>877</v>
      </c>
      <c r="I811" s="151" t="s">
        <v>62</v>
      </c>
      <c r="J811" s="151" t="s">
        <v>62</v>
      </c>
      <c r="K811" s="151" t="s">
        <v>736</v>
      </c>
      <c r="L811" s="151" t="s">
        <v>1290</v>
      </c>
      <c r="M811" s="158">
        <v>-26860.78</v>
      </c>
    </row>
    <row r="812" spans="1:13" hidden="1" outlineLevel="2" x14ac:dyDescent="0.2">
      <c r="A812" s="156">
        <v>202004</v>
      </c>
      <c r="B812" s="150">
        <v>40200009</v>
      </c>
      <c r="C812" s="151" t="s">
        <v>874</v>
      </c>
      <c r="D812" s="152">
        <v>43951</v>
      </c>
      <c r="E812" s="151" t="s">
        <v>301</v>
      </c>
      <c r="F812" s="151" t="s">
        <v>302</v>
      </c>
      <c r="G812" s="151" t="s">
        <v>876</v>
      </c>
      <c r="H812" s="151" t="s">
        <v>360</v>
      </c>
      <c r="I812" s="151" t="s">
        <v>62</v>
      </c>
      <c r="J812" s="151" t="s">
        <v>62</v>
      </c>
      <c r="K812" s="151" t="s">
        <v>736</v>
      </c>
      <c r="L812" s="151" t="s">
        <v>1290</v>
      </c>
      <c r="M812" s="158">
        <v>26860.78</v>
      </c>
    </row>
    <row r="813" spans="1:13" hidden="1" outlineLevel="2" x14ac:dyDescent="0.2">
      <c r="A813" s="156">
        <v>202004</v>
      </c>
      <c r="B813" s="150">
        <v>40200009</v>
      </c>
      <c r="C813" s="151" t="s">
        <v>874</v>
      </c>
      <c r="D813" s="152">
        <v>43951</v>
      </c>
      <c r="E813" s="151" t="s">
        <v>301</v>
      </c>
      <c r="F813" s="151" t="s">
        <v>302</v>
      </c>
      <c r="G813" s="151" t="s">
        <v>876</v>
      </c>
      <c r="H813" s="151" t="s">
        <v>877</v>
      </c>
      <c r="I813" s="151" t="s">
        <v>62</v>
      </c>
      <c r="J813" s="151" t="s">
        <v>62</v>
      </c>
      <c r="K813" s="151" t="s">
        <v>736</v>
      </c>
      <c r="L813" s="151" t="s">
        <v>1291</v>
      </c>
      <c r="M813" s="158">
        <v>-6778.93</v>
      </c>
    </row>
    <row r="814" spans="1:13" hidden="1" outlineLevel="2" x14ac:dyDescent="0.2">
      <c r="A814" s="156">
        <v>202004</v>
      </c>
      <c r="B814" s="150">
        <v>40200009</v>
      </c>
      <c r="C814" s="151" t="s">
        <v>874</v>
      </c>
      <c r="D814" s="152">
        <v>43951</v>
      </c>
      <c r="E814" s="151" t="s">
        <v>301</v>
      </c>
      <c r="F814" s="151" t="s">
        <v>302</v>
      </c>
      <c r="G814" s="151" t="s">
        <v>876</v>
      </c>
      <c r="H814" s="151" t="s">
        <v>360</v>
      </c>
      <c r="I814" s="151" t="s">
        <v>62</v>
      </c>
      <c r="J814" s="151" t="s">
        <v>62</v>
      </c>
      <c r="K814" s="151" t="s">
        <v>736</v>
      </c>
      <c r="L814" s="151" t="s">
        <v>1291</v>
      </c>
      <c r="M814" s="158">
        <v>6778.93</v>
      </c>
    </row>
    <row r="815" spans="1:13" hidden="1" outlineLevel="2" x14ac:dyDescent="0.2">
      <c r="A815" s="156">
        <v>202004</v>
      </c>
      <c r="B815" s="150">
        <v>40200009</v>
      </c>
      <c r="C815" s="151" t="s">
        <v>874</v>
      </c>
      <c r="D815" s="152">
        <v>43951</v>
      </c>
      <c r="E815" s="151" t="s">
        <v>301</v>
      </c>
      <c r="F815" s="151" t="s">
        <v>302</v>
      </c>
      <c r="G815" s="151" t="s">
        <v>876</v>
      </c>
      <c r="H815" s="151" t="s">
        <v>877</v>
      </c>
      <c r="I815" s="151" t="s">
        <v>62</v>
      </c>
      <c r="J815" s="151" t="s">
        <v>62</v>
      </c>
      <c r="K815" s="151" t="s">
        <v>736</v>
      </c>
      <c r="L815" s="151" t="s">
        <v>1292</v>
      </c>
      <c r="M815" s="158">
        <v>-26904.720000000001</v>
      </c>
    </row>
    <row r="816" spans="1:13" hidden="1" outlineLevel="2" x14ac:dyDescent="0.2">
      <c r="A816" s="156">
        <v>202004</v>
      </c>
      <c r="B816" s="150">
        <v>40200009</v>
      </c>
      <c r="C816" s="151" t="s">
        <v>874</v>
      </c>
      <c r="D816" s="152">
        <v>43951</v>
      </c>
      <c r="E816" s="151" t="s">
        <v>301</v>
      </c>
      <c r="F816" s="151" t="s">
        <v>302</v>
      </c>
      <c r="G816" s="151" t="s">
        <v>876</v>
      </c>
      <c r="H816" s="151" t="s">
        <v>360</v>
      </c>
      <c r="I816" s="151" t="s">
        <v>62</v>
      </c>
      <c r="J816" s="151" t="s">
        <v>62</v>
      </c>
      <c r="K816" s="151" t="s">
        <v>736</v>
      </c>
      <c r="L816" s="151" t="s">
        <v>1292</v>
      </c>
      <c r="M816" s="158">
        <v>26904.720000000001</v>
      </c>
    </row>
    <row r="817" spans="1:13" hidden="1" outlineLevel="2" x14ac:dyDescent="0.2">
      <c r="A817" s="156">
        <v>202004</v>
      </c>
      <c r="B817" s="150">
        <v>40200016</v>
      </c>
      <c r="C817" s="151" t="s">
        <v>874</v>
      </c>
      <c r="D817" s="152">
        <v>43951</v>
      </c>
      <c r="E817" s="151" t="s">
        <v>362</v>
      </c>
      <c r="F817" s="151" t="s">
        <v>363</v>
      </c>
      <c r="G817" s="151" t="s">
        <v>876</v>
      </c>
      <c r="H817" s="151" t="s">
        <v>376</v>
      </c>
      <c r="I817" s="151" t="s">
        <v>62</v>
      </c>
      <c r="J817" s="151" t="s">
        <v>62</v>
      </c>
      <c r="K817" s="151" t="s">
        <v>736</v>
      </c>
      <c r="L817" s="151" t="s">
        <v>1209</v>
      </c>
      <c r="M817" s="158">
        <v>-200000</v>
      </c>
    </row>
    <row r="818" spans="1:13" hidden="1" outlineLevel="2" x14ac:dyDescent="0.2">
      <c r="A818" s="156">
        <v>202004</v>
      </c>
      <c r="B818" s="150">
        <v>40200016</v>
      </c>
      <c r="C818" s="151" t="s">
        <v>874</v>
      </c>
      <c r="D818" s="152">
        <v>43951</v>
      </c>
      <c r="E818" s="151" t="s">
        <v>362</v>
      </c>
      <c r="F818" s="151" t="s">
        <v>363</v>
      </c>
      <c r="G818" s="151" t="s">
        <v>876</v>
      </c>
      <c r="H818" s="151" t="s">
        <v>376</v>
      </c>
      <c r="I818" s="151" t="s">
        <v>62</v>
      </c>
      <c r="J818" s="151" t="s">
        <v>62</v>
      </c>
      <c r="K818" s="151" t="s">
        <v>736</v>
      </c>
      <c r="L818" s="151" t="s">
        <v>1293</v>
      </c>
      <c r="M818" s="158">
        <v>-100000</v>
      </c>
    </row>
    <row r="819" spans="1:13" hidden="1" outlineLevel="2" x14ac:dyDescent="0.2">
      <c r="A819" s="156">
        <v>202004</v>
      </c>
      <c r="B819" s="150">
        <v>40200016</v>
      </c>
      <c r="C819" s="151" t="s">
        <v>874</v>
      </c>
      <c r="D819" s="152">
        <v>43951</v>
      </c>
      <c r="E819" s="151" t="s">
        <v>808</v>
      </c>
      <c r="F819" s="151" t="s">
        <v>566</v>
      </c>
      <c r="G819" s="151" t="s">
        <v>876</v>
      </c>
      <c r="H819" s="151" t="s">
        <v>376</v>
      </c>
      <c r="I819" s="151" t="s">
        <v>62</v>
      </c>
      <c r="J819" s="151" t="s">
        <v>62</v>
      </c>
      <c r="K819" s="151" t="s">
        <v>736</v>
      </c>
      <c r="L819" s="151" t="s">
        <v>1209</v>
      </c>
      <c r="M819" s="158">
        <v>200000</v>
      </c>
    </row>
    <row r="820" spans="1:13" hidden="1" outlineLevel="2" x14ac:dyDescent="0.2">
      <c r="A820" s="156">
        <v>202004</v>
      </c>
      <c r="B820" s="150">
        <v>40200016</v>
      </c>
      <c r="C820" s="151" t="s">
        <v>874</v>
      </c>
      <c r="D820" s="152">
        <v>43951</v>
      </c>
      <c r="E820" s="151" t="s">
        <v>808</v>
      </c>
      <c r="F820" s="151" t="s">
        <v>566</v>
      </c>
      <c r="G820" s="151" t="s">
        <v>876</v>
      </c>
      <c r="H820" s="151" t="s">
        <v>376</v>
      </c>
      <c r="I820" s="151" t="s">
        <v>62</v>
      </c>
      <c r="J820" s="151" t="s">
        <v>62</v>
      </c>
      <c r="K820" s="151" t="s">
        <v>736</v>
      </c>
      <c r="L820" s="151" t="s">
        <v>1293</v>
      </c>
      <c r="M820" s="158">
        <v>100000</v>
      </c>
    </row>
    <row r="821" spans="1:13" hidden="1" outlineLevel="2" x14ac:dyDescent="0.2">
      <c r="A821" s="156">
        <v>202004</v>
      </c>
      <c r="B821" s="150">
        <v>120000176</v>
      </c>
      <c r="C821" s="151" t="s">
        <v>1083</v>
      </c>
      <c r="D821" s="152">
        <v>43927</v>
      </c>
      <c r="E821" s="151" t="s">
        <v>512</v>
      </c>
      <c r="F821" s="151" t="s">
        <v>513</v>
      </c>
      <c r="G821" s="151" t="s">
        <v>817</v>
      </c>
      <c r="H821" s="151" t="s">
        <v>526</v>
      </c>
      <c r="I821" s="151" t="s">
        <v>1247</v>
      </c>
      <c r="J821" s="151" t="s">
        <v>1248</v>
      </c>
      <c r="K821" s="151" t="s">
        <v>736</v>
      </c>
      <c r="L821" s="151" t="s">
        <v>1294</v>
      </c>
      <c r="M821" s="158">
        <v>209.69</v>
      </c>
    </row>
    <row r="822" spans="1:13" hidden="1" outlineLevel="2" x14ac:dyDescent="0.2">
      <c r="A822" s="156">
        <v>202004</v>
      </c>
      <c r="B822" s="150">
        <v>120000176</v>
      </c>
      <c r="C822" s="151" t="s">
        <v>1083</v>
      </c>
      <c r="D822" s="152">
        <v>43927</v>
      </c>
      <c r="E822" s="151" t="s">
        <v>777</v>
      </c>
      <c r="F822" s="151" t="s">
        <v>607</v>
      </c>
      <c r="G822" s="151" t="s">
        <v>62</v>
      </c>
      <c r="H822" s="151" t="s">
        <v>62</v>
      </c>
      <c r="I822" s="151" t="s">
        <v>1247</v>
      </c>
      <c r="J822" s="151" t="s">
        <v>1248</v>
      </c>
      <c r="K822" s="151" t="s">
        <v>736</v>
      </c>
      <c r="L822" s="151" t="s">
        <v>62</v>
      </c>
      <c r="M822" s="158">
        <v>-209.69</v>
      </c>
    </row>
    <row r="823" spans="1:13" hidden="1" outlineLevel="2" x14ac:dyDescent="0.2">
      <c r="A823" s="156">
        <v>202004</v>
      </c>
      <c r="B823" s="150">
        <v>120000177</v>
      </c>
      <c r="C823" s="151" t="s">
        <v>1083</v>
      </c>
      <c r="D823" s="152">
        <v>43929</v>
      </c>
      <c r="E823" s="151" t="s">
        <v>777</v>
      </c>
      <c r="F823" s="151" t="s">
        <v>607</v>
      </c>
      <c r="G823" s="151" t="s">
        <v>62</v>
      </c>
      <c r="H823" s="151" t="s">
        <v>62</v>
      </c>
      <c r="I823" s="151" t="s">
        <v>1295</v>
      </c>
      <c r="J823" s="151" t="s">
        <v>1296</v>
      </c>
      <c r="K823" s="151" t="s">
        <v>736</v>
      </c>
      <c r="L823" s="151" t="s">
        <v>62</v>
      </c>
      <c r="M823" s="158">
        <v>-8062.5</v>
      </c>
    </row>
    <row r="824" spans="1:13" hidden="1" outlineLevel="2" x14ac:dyDescent="0.2">
      <c r="A824" s="156">
        <v>202004</v>
      </c>
      <c r="B824" s="150">
        <v>120000177</v>
      </c>
      <c r="C824" s="151" t="s">
        <v>1083</v>
      </c>
      <c r="D824" s="152">
        <v>43929</v>
      </c>
      <c r="E824" s="151" t="s">
        <v>352</v>
      </c>
      <c r="F824" s="151" t="s">
        <v>353</v>
      </c>
      <c r="G824" s="151" t="s">
        <v>817</v>
      </c>
      <c r="H824" s="151" t="s">
        <v>540</v>
      </c>
      <c r="I824" s="151" t="s">
        <v>1295</v>
      </c>
      <c r="J824" s="151" t="s">
        <v>1296</v>
      </c>
      <c r="K824" s="151" t="s">
        <v>736</v>
      </c>
      <c r="L824" s="151" t="s">
        <v>1297</v>
      </c>
      <c r="M824" s="158">
        <v>8062.5</v>
      </c>
    </row>
    <row r="825" spans="1:13" hidden="1" outlineLevel="2" x14ac:dyDescent="0.2">
      <c r="A825" s="156">
        <v>202004</v>
      </c>
      <c r="B825" s="150">
        <v>120000178</v>
      </c>
      <c r="C825" s="151" t="s">
        <v>1083</v>
      </c>
      <c r="D825" s="152">
        <v>43924</v>
      </c>
      <c r="E825" s="151" t="s">
        <v>372</v>
      </c>
      <c r="F825" s="151" t="s">
        <v>373</v>
      </c>
      <c r="G825" s="151" t="s">
        <v>876</v>
      </c>
      <c r="H825" s="151" t="s">
        <v>376</v>
      </c>
      <c r="I825" s="151" t="s">
        <v>846</v>
      </c>
      <c r="J825" s="151" t="s">
        <v>847</v>
      </c>
      <c r="K825" s="151" t="s">
        <v>736</v>
      </c>
      <c r="L825" s="151" t="s">
        <v>1298</v>
      </c>
      <c r="M825" s="158">
        <v>100000</v>
      </c>
    </row>
    <row r="826" spans="1:13" hidden="1" outlineLevel="2" x14ac:dyDescent="0.2">
      <c r="A826" s="156">
        <v>202004</v>
      </c>
      <c r="B826" s="150">
        <v>120000178</v>
      </c>
      <c r="C826" s="151" t="s">
        <v>1083</v>
      </c>
      <c r="D826" s="152">
        <v>43924</v>
      </c>
      <c r="E826" s="151" t="s">
        <v>777</v>
      </c>
      <c r="F826" s="151" t="s">
        <v>607</v>
      </c>
      <c r="G826" s="151" t="s">
        <v>62</v>
      </c>
      <c r="H826" s="151" t="s">
        <v>62</v>
      </c>
      <c r="I826" s="151" t="s">
        <v>846</v>
      </c>
      <c r="J826" s="151" t="s">
        <v>847</v>
      </c>
      <c r="K826" s="151" t="s">
        <v>736</v>
      </c>
      <c r="L826" s="151" t="s">
        <v>62</v>
      </c>
      <c r="M826" s="158">
        <v>-100000</v>
      </c>
    </row>
    <row r="827" spans="1:13" hidden="1" outlineLevel="2" x14ac:dyDescent="0.2">
      <c r="A827" s="156">
        <v>202004</v>
      </c>
      <c r="B827" s="150">
        <v>120000179</v>
      </c>
      <c r="C827" s="151" t="s">
        <v>1083</v>
      </c>
      <c r="D827" s="152">
        <v>43955</v>
      </c>
      <c r="E827" s="151" t="s">
        <v>512</v>
      </c>
      <c r="F827" s="151" t="s">
        <v>513</v>
      </c>
      <c r="G827" s="151" t="s">
        <v>817</v>
      </c>
      <c r="H827" s="151" t="s">
        <v>526</v>
      </c>
      <c r="I827" s="151" t="s">
        <v>1299</v>
      </c>
      <c r="J827" s="151" t="s">
        <v>1300</v>
      </c>
      <c r="K827" s="151" t="s">
        <v>736</v>
      </c>
      <c r="L827" s="151" t="s">
        <v>1301</v>
      </c>
      <c r="M827" s="158">
        <v>193.29</v>
      </c>
    </row>
    <row r="828" spans="1:13" hidden="1" outlineLevel="2" x14ac:dyDescent="0.2">
      <c r="A828" s="156">
        <v>202004</v>
      </c>
      <c r="B828" s="150">
        <v>120000179</v>
      </c>
      <c r="C828" s="151" t="s">
        <v>1083</v>
      </c>
      <c r="D828" s="152">
        <v>43955</v>
      </c>
      <c r="E828" s="151" t="s">
        <v>777</v>
      </c>
      <c r="F828" s="151" t="s">
        <v>607</v>
      </c>
      <c r="G828" s="151" t="s">
        <v>62</v>
      </c>
      <c r="H828" s="151" t="s">
        <v>62</v>
      </c>
      <c r="I828" s="151" t="s">
        <v>1299</v>
      </c>
      <c r="J828" s="151" t="s">
        <v>1300</v>
      </c>
      <c r="K828" s="151" t="s">
        <v>736</v>
      </c>
      <c r="L828" s="151" t="s">
        <v>62</v>
      </c>
      <c r="M828" s="158">
        <v>-25193.29</v>
      </c>
    </row>
    <row r="829" spans="1:13" hidden="1" outlineLevel="2" x14ac:dyDescent="0.2">
      <c r="A829" s="156">
        <v>202004</v>
      </c>
      <c r="B829" s="150">
        <v>120000179</v>
      </c>
      <c r="C829" s="151" t="s">
        <v>1083</v>
      </c>
      <c r="D829" s="152">
        <v>43955</v>
      </c>
      <c r="E829" s="151" t="s">
        <v>502</v>
      </c>
      <c r="F829" s="151" t="s">
        <v>503</v>
      </c>
      <c r="G829" s="151" t="s">
        <v>817</v>
      </c>
      <c r="H829" s="151" t="s">
        <v>526</v>
      </c>
      <c r="I829" s="151" t="s">
        <v>1299</v>
      </c>
      <c r="J829" s="151" t="s">
        <v>1300</v>
      </c>
      <c r="K829" s="151" t="s">
        <v>736</v>
      </c>
      <c r="L829" s="151" t="s">
        <v>1302</v>
      </c>
      <c r="M829" s="158">
        <v>25000</v>
      </c>
    </row>
    <row r="830" spans="1:13" hidden="1" outlineLevel="2" x14ac:dyDescent="0.2">
      <c r="A830" s="156">
        <v>202004</v>
      </c>
      <c r="B830" s="150">
        <v>1300000536</v>
      </c>
      <c r="C830" s="151" t="s">
        <v>944</v>
      </c>
      <c r="D830" s="152">
        <v>43932</v>
      </c>
      <c r="E830" s="151" t="s">
        <v>777</v>
      </c>
      <c r="F830" s="151" t="s">
        <v>607</v>
      </c>
      <c r="G830" s="151" t="s">
        <v>62</v>
      </c>
      <c r="H830" s="151" t="s">
        <v>62</v>
      </c>
      <c r="I830" s="151" t="s">
        <v>860</v>
      </c>
      <c r="J830" s="151" t="s">
        <v>861</v>
      </c>
      <c r="K830" s="151" t="s">
        <v>736</v>
      </c>
      <c r="L830" s="151" t="s">
        <v>62</v>
      </c>
      <c r="M830" s="158">
        <v>-3959.74</v>
      </c>
    </row>
    <row r="831" spans="1:13" hidden="1" outlineLevel="2" x14ac:dyDescent="0.2">
      <c r="A831" s="156">
        <v>202004</v>
      </c>
      <c r="B831" s="150">
        <v>1300000536</v>
      </c>
      <c r="C831" s="151" t="s">
        <v>944</v>
      </c>
      <c r="D831" s="152">
        <v>43932</v>
      </c>
      <c r="E831" s="151" t="s">
        <v>316</v>
      </c>
      <c r="F831" s="151" t="s">
        <v>317</v>
      </c>
      <c r="G831" s="151" t="s">
        <v>817</v>
      </c>
      <c r="H831" s="151" t="s">
        <v>536</v>
      </c>
      <c r="I831" s="151" t="s">
        <v>860</v>
      </c>
      <c r="J831" s="151" t="s">
        <v>861</v>
      </c>
      <c r="K831" s="151" t="s">
        <v>736</v>
      </c>
      <c r="L831" s="151" t="s">
        <v>1303</v>
      </c>
      <c r="M831" s="158">
        <v>852.66</v>
      </c>
    </row>
    <row r="832" spans="1:13" hidden="1" outlineLevel="2" x14ac:dyDescent="0.2">
      <c r="A832" s="156">
        <v>202004</v>
      </c>
      <c r="B832" s="150">
        <v>1300000536</v>
      </c>
      <c r="C832" s="151" t="s">
        <v>944</v>
      </c>
      <c r="D832" s="152">
        <v>43932</v>
      </c>
      <c r="E832" s="151" t="s">
        <v>316</v>
      </c>
      <c r="F832" s="151" t="s">
        <v>317</v>
      </c>
      <c r="G832" s="151" t="s">
        <v>817</v>
      </c>
      <c r="H832" s="151" t="s">
        <v>540</v>
      </c>
      <c r="I832" s="151" t="s">
        <v>860</v>
      </c>
      <c r="J832" s="151" t="s">
        <v>861</v>
      </c>
      <c r="K832" s="151" t="s">
        <v>736</v>
      </c>
      <c r="L832" s="151" t="s">
        <v>1303</v>
      </c>
      <c r="M832" s="158">
        <v>1979.33</v>
      </c>
    </row>
    <row r="833" spans="1:13" hidden="1" outlineLevel="2" x14ac:dyDescent="0.2">
      <c r="A833" s="156">
        <v>202004</v>
      </c>
      <c r="B833" s="150">
        <v>1300000536</v>
      </c>
      <c r="C833" s="151" t="s">
        <v>944</v>
      </c>
      <c r="D833" s="152">
        <v>43932</v>
      </c>
      <c r="E833" s="151" t="s">
        <v>316</v>
      </c>
      <c r="F833" s="151" t="s">
        <v>317</v>
      </c>
      <c r="G833" s="151" t="s">
        <v>817</v>
      </c>
      <c r="H833" s="151" t="s">
        <v>540</v>
      </c>
      <c r="I833" s="151" t="s">
        <v>860</v>
      </c>
      <c r="J833" s="151" t="s">
        <v>861</v>
      </c>
      <c r="K833" s="151" t="s">
        <v>736</v>
      </c>
      <c r="L833" s="151" t="s">
        <v>1303</v>
      </c>
      <c r="M833" s="158">
        <v>123.75</v>
      </c>
    </row>
    <row r="834" spans="1:13" hidden="1" outlineLevel="2" x14ac:dyDescent="0.2">
      <c r="A834" s="156">
        <v>202004</v>
      </c>
      <c r="B834" s="150">
        <v>1300000536</v>
      </c>
      <c r="C834" s="151" t="s">
        <v>944</v>
      </c>
      <c r="D834" s="152">
        <v>43932</v>
      </c>
      <c r="E834" s="151" t="s">
        <v>320</v>
      </c>
      <c r="F834" s="151" t="s">
        <v>321</v>
      </c>
      <c r="G834" s="151" t="s">
        <v>817</v>
      </c>
      <c r="H834" s="151" t="s">
        <v>526</v>
      </c>
      <c r="I834" s="151" t="s">
        <v>860</v>
      </c>
      <c r="J834" s="151" t="s">
        <v>861</v>
      </c>
      <c r="K834" s="151" t="s">
        <v>736</v>
      </c>
      <c r="L834" s="151" t="s">
        <v>1303</v>
      </c>
      <c r="M834" s="158">
        <v>255.92</v>
      </c>
    </row>
    <row r="835" spans="1:13" hidden="1" outlineLevel="2" x14ac:dyDescent="0.2">
      <c r="A835" s="156">
        <v>202004</v>
      </c>
      <c r="B835" s="150">
        <v>1300000536</v>
      </c>
      <c r="C835" s="151" t="s">
        <v>944</v>
      </c>
      <c r="D835" s="152">
        <v>43932</v>
      </c>
      <c r="E835" s="151" t="s">
        <v>320</v>
      </c>
      <c r="F835" s="151" t="s">
        <v>321</v>
      </c>
      <c r="G835" s="151" t="s">
        <v>817</v>
      </c>
      <c r="H835" s="151" t="s">
        <v>443</v>
      </c>
      <c r="I835" s="151" t="s">
        <v>860</v>
      </c>
      <c r="J835" s="151" t="s">
        <v>861</v>
      </c>
      <c r="K835" s="151" t="s">
        <v>736</v>
      </c>
      <c r="L835" s="151" t="s">
        <v>1303</v>
      </c>
      <c r="M835" s="158">
        <v>360.68</v>
      </c>
    </row>
    <row r="836" spans="1:13" hidden="1" outlineLevel="2" x14ac:dyDescent="0.2">
      <c r="A836" s="156">
        <v>202004</v>
      </c>
      <c r="B836" s="150">
        <v>1300000536</v>
      </c>
      <c r="C836" s="151" t="s">
        <v>944</v>
      </c>
      <c r="D836" s="152">
        <v>43932</v>
      </c>
      <c r="E836" s="151" t="s">
        <v>320</v>
      </c>
      <c r="F836" s="151" t="s">
        <v>321</v>
      </c>
      <c r="G836" s="151" t="s">
        <v>817</v>
      </c>
      <c r="H836" s="151" t="s">
        <v>443</v>
      </c>
      <c r="I836" s="151" t="s">
        <v>860</v>
      </c>
      <c r="J836" s="151" t="s">
        <v>861</v>
      </c>
      <c r="K836" s="151" t="s">
        <v>736</v>
      </c>
      <c r="L836" s="151" t="s">
        <v>1303</v>
      </c>
      <c r="M836" s="158">
        <v>266.12</v>
      </c>
    </row>
    <row r="837" spans="1:13" hidden="1" outlineLevel="2" x14ac:dyDescent="0.2">
      <c r="A837" s="156">
        <v>202004</v>
      </c>
      <c r="B837" s="150">
        <v>1300000536</v>
      </c>
      <c r="C837" s="151" t="s">
        <v>944</v>
      </c>
      <c r="D837" s="152">
        <v>43932</v>
      </c>
      <c r="E837" s="151" t="s">
        <v>316</v>
      </c>
      <c r="F837" s="151" t="s">
        <v>317</v>
      </c>
      <c r="G837" s="151" t="s">
        <v>807</v>
      </c>
      <c r="H837" s="151" t="s">
        <v>418</v>
      </c>
      <c r="I837" s="151" t="s">
        <v>860</v>
      </c>
      <c r="J837" s="151" t="s">
        <v>861</v>
      </c>
      <c r="K837" s="151" t="s">
        <v>736</v>
      </c>
      <c r="L837" s="151" t="s">
        <v>1303</v>
      </c>
      <c r="M837" s="158">
        <v>121.28</v>
      </c>
    </row>
    <row r="838" spans="1:13" hidden="1" outlineLevel="2" x14ac:dyDescent="0.2">
      <c r="A838" s="156">
        <v>202004</v>
      </c>
      <c r="B838" s="150">
        <v>1300000537</v>
      </c>
      <c r="C838" s="151" t="s">
        <v>944</v>
      </c>
      <c r="D838" s="152">
        <v>43927</v>
      </c>
      <c r="E838" s="151" t="s">
        <v>777</v>
      </c>
      <c r="F838" s="151" t="s">
        <v>607</v>
      </c>
      <c r="G838" s="151" t="s">
        <v>62</v>
      </c>
      <c r="H838" s="151" t="s">
        <v>62</v>
      </c>
      <c r="I838" s="151" t="s">
        <v>851</v>
      </c>
      <c r="J838" s="151" t="s">
        <v>852</v>
      </c>
      <c r="K838" s="151" t="s">
        <v>736</v>
      </c>
      <c r="L838" s="151" t="s">
        <v>62</v>
      </c>
      <c r="M838" s="158">
        <v>-168.75</v>
      </c>
    </row>
    <row r="839" spans="1:13" hidden="1" outlineLevel="2" x14ac:dyDescent="0.2">
      <c r="A839" s="156">
        <v>202004</v>
      </c>
      <c r="B839" s="150">
        <v>1300000537</v>
      </c>
      <c r="C839" s="151" t="s">
        <v>944</v>
      </c>
      <c r="D839" s="152">
        <v>43927</v>
      </c>
      <c r="E839" s="151" t="s">
        <v>316</v>
      </c>
      <c r="F839" s="151" t="s">
        <v>317</v>
      </c>
      <c r="G839" s="151" t="s">
        <v>817</v>
      </c>
      <c r="H839" s="151" t="s">
        <v>526</v>
      </c>
      <c r="I839" s="151" t="s">
        <v>851</v>
      </c>
      <c r="J839" s="151" t="s">
        <v>852</v>
      </c>
      <c r="K839" s="151" t="s">
        <v>736</v>
      </c>
      <c r="L839" s="151" t="s">
        <v>1304</v>
      </c>
      <c r="M839" s="158">
        <v>168.75</v>
      </c>
    </row>
    <row r="840" spans="1:13" hidden="1" outlineLevel="2" x14ac:dyDescent="0.2">
      <c r="A840" s="156">
        <v>202004</v>
      </c>
      <c r="B840" s="150">
        <v>1300000538</v>
      </c>
      <c r="C840" s="151" t="s">
        <v>944</v>
      </c>
      <c r="D840" s="152">
        <v>43924</v>
      </c>
      <c r="E840" s="151" t="s">
        <v>322</v>
      </c>
      <c r="F840" s="151" t="s">
        <v>323</v>
      </c>
      <c r="G840" s="151" t="s">
        <v>876</v>
      </c>
      <c r="H840" s="151" t="s">
        <v>466</v>
      </c>
      <c r="I840" s="151" t="s">
        <v>851</v>
      </c>
      <c r="J840" s="151" t="s">
        <v>852</v>
      </c>
      <c r="K840" s="151" t="s">
        <v>736</v>
      </c>
      <c r="L840" s="151" t="s">
        <v>1305</v>
      </c>
      <c r="M840" s="158">
        <v>475</v>
      </c>
    </row>
    <row r="841" spans="1:13" hidden="1" outlineLevel="2" x14ac:dyDescent="0.2">
      <c r="A841" s="156">
        <v>202004</v>
      </c>
      <c r="B841" s="150">
        <v>1300000538</v>
      </c>
      <c r="C841" s="151" t="s">
        <v>944</v>
      </c>
      <c r="D841" s="152">
        <v>43924</v>
      </c>
      <c r="E841" s="151" t="s">
        <v>777</v>
      </c>
      <c r="F841" s="151" t="s">
        <v>607</v>
      </c>
      <c r="G841" s="151" t="s">
        <v>62</v>
      </c>
      <c r="H841" s="151" t="s">
        <v>62</v>
      </c>
      <c r="I841" s="151" t="s">
        <v>851</v>
      </c>
      <c r="J841" s="151" t="s">
        <v>852</v>
      </c>
      <c r="K841" s="151" t="s">
        <v>736</v>
      </c>
      <c r="L841" s="151" t="s">
        <v>62</v>
      </c>
      <c r="M841" s="158">
        <v>-475</v>
      </c>
    </row>
    <row r="842" spans="1:13" hidden="1" outlineLevel="2" x14ac:dyDescent="0.2">
      <c r="A842" s="156">
        <v>202004</v>
      </c>
      <c r="B842" s="150">
        <v>1300000539</v>
      </c>
      <c r="C842" s="151" t="s">
        <v>944</v>
      </c>
      <c r="D842" s="152">
        <v>43909</v>
      </c>
      <c r="E842" s="151" t="s">
        <v>777</v>
      </c>
      <c r="F842" s="151" t="s">
        <v>607</v>
      </c>
      <c r="G842" s="151" t="s">
        <v>62</v>
      </c>
      <c r="H842" s="151" t="s">
        <v>62</v>
      </c>
      <c r="I842" s="151" t="s">
        <v>857</v>
      </c>
      <c r="J842" s="151" t="s">
        <v>755</v>
      </c>
      <c r="K842" s="151" t="s">
        <v>736</v>
      </c>
      <c r="L842" s="151" t="s">
        <v>62</v>
      </c>
      <c r="M842" s="158">
        <v>-1173854.6599999999</v>
      </c>
    </row>
    <row r="843" spans="1:13" hidden="1" outlineLevel="2" x14ac:dyDescent="0.2">
      <c r="A843" s="156">
        <v>202004</v>
      </c>
      <c r="B843" s="150">
        <v>1300000539</v>
      </c>
      <c r="C843" s="151" t="s">
        <v>944</v>
      </c>
      <c r="D843" s="152">
        <v>43909</v>
      </c>
      <c r="E843" s="151" t="s">
        <v>914</v>
      </c>
      <c r="F843" s="151" t="s">
        <v>562</v>
      </c>
      <c r="G843" s="151" t="s">
        <v>62</v>
      </c>
      <c r="H843" s="151" t="s">
        <v>62</v>
      </c>
      <c r="I843" s="151" t="s">
        <v>857</v>
      </c>
      <c r="J843" s="151" t="s">
        <v>755</v>
      </c>
      <c r="K843" s="151" t="s">
        <v>736</v>
      </c>
      <c r="L843" s="151" t="s">
        <v>1306</v>
      </c>
      <c r="M843" s="158">
        <v>1173854.6599999999</v>
      </c>
    </row>
    <row r="844" spans="1:13" hidden="1" outlineLevel="2" x14ac:dyDescent="0.2">
      <c r="A844" s="156">
        <v>202004</v>
      </c>
      <c r="B844" s="150">
        <v>1300000540</v>
      </c>
      <c r="C844" s="151" t="s">
        <v>944</v>
      </c>
      <c r="D844" s="152">
        <v>43935</v>
      </c>
      <c r="E844" s="151" t="s">
        <v>311</v>
      </c>
      <c r="F844" s="151" t="s">
        <v>312</v>
      </c>
      <c r="G844" s="151" t="s">
        <v>976</v>
      </c>
      <c r="H844" s="151" t="s">
        <v>344</v>
      </c>
      <c r="I844" s="151" t="s">
        <v>1249</v>
      </c>
      <c r="J844" s="151" t="s">
        <v>1250</v>
      </c>
      <c r="K844" s="151" t="s">
        <v>736</v>
      </c>
      <c r="L844" s="151" t="s">
        <v>1307</v>
      </c>
      <c r="M844" s="158">
        <v>315</v>
      </c>
    </row>
    <row r="845" spans="1:13" hidden="1" outlineLevel="2" x14ac:dyDescent="0.2">
      <c r="A845" s="156">
        <v>202004</v>
      </c>
      <c r="B845" s="150">
        <v>1300000540</v>
      </c>
      <c r="C845" s="151" t="s">
        <v>944</v>
      </c>
      <c r="D845" s="152">
        <v>43935</v>
      </c>
      <c r="E845" s="151" t="s">
        <v>777</v>
      </c>
      <c r="F845" s="151" t="s">
        <v>607</v>
      </c>
      <c r="G845" s="151" t="s">
        <v>62</v>
      </c>
      <c r="H845" s="151" t="s">
        <v>62</v>
      </c>
      <c r="I845" s="151" t="s">
        <v>1249</v>
      </c>
      <c r="J845" s="151" t="s">
        <v>1250</v>
      </c>
      <c r="K845" s="151" t="s">
        <v>736</v>
      </c>
      <c r="L845" s="151" t="s">
        <v>62</v>
      </c>
      <c r="M845" s="158">
        <v>-315</v>
      </c>
    </row>
    <row r="846" spans="1:13" hidden="1" outlineLevel="2" x14ac:dyDescent="0.2">
      <c r="A846" s="156">
        <v>202004</v>
      </c>
      <c r="B846" s="150">
        <v>1300000541</v>
      </c>
      <c r="C846" s="151" t="s">
        <v>944</v>
      </c>
      <c r="D846" s="152">
        <v>43957</v>
      </c>
      <c r="E846" s="151" t="s">
        <v>352</v>
      </c>
      <c r="F846" s="151" t="s">
        <v>353</v>
      </c>
      <c r="G846" s="151" t="s">
        <v>817</v>
      </c>
      <c r="H846" s="151" t="s">
        <v>526</v>
      </c>
      <c r="I846" s="151" t="s">
        <v>1001</v>
      </c>
      <c r="J846" s="151" t="s">
        <v>1002</v>
      </c>
      <c r="K846" s="151" t="s">
        <v>736</v>
      </c>
      <c r="L846" s="151" t="s">
        <v>1308</v>
      </c>
      <c r="M846" s="158">
        <v>5372.5</v>
      </c>
    </row>
    <row r="847" spans="1:13" hidden="1" outlineLevel="2" x14ac:dyDescent="0.2">
      <c r="A847" s="156">
        <v>202004</v>
      </c>
      <c r="B847" s="150">
        <v>1300000541</v>
      </c>
      <c r="C847" s="151" t="s">
        <v>944</v>
      </c>
      <c r="D847" s="152">
        <v>43957</v>
      </c>
      <c r="E847" s="151" t="s">
        <v>777</v>
      </c>
      <c r="F847" s="151" t="s">
        <v>607</v>
      </c>
      <c r="G847" s="151" t="s">
        <v>62</v>
      </c>
      <c r="H847" s="151" t="s">
        <v>62</v>
      </c>
      <c r="I847" s="151" t="s">
        <v>1001</v>
      </c>
      <c r="J847" s="151" t="s">
        <v>1002</v>
      </c>
      <c r="K847" s="151" t="s">
        <v>736</v>
      </c>
      <c r="L847" s="151" t="s">
        <v>62</v>
      </c>
      <c r="M847" s="158">
        <v>-5372.5</v>
      </c>
    </row>
    <row r="848" spans="1:13" hidden="1" outlineLevel="2" x14ac:dyDescent="0.2">
      <c r="A848" s="156">
        <v>202004</v>
      </c>
      <c r="B848" s="150">
        <v>1300000542</v>
      </c>
      <c r="C848" s="151" t="s">
        <v>944</v>
      </c>
      <c r="D848" s="152">
        <v>43956</v>
      </c>
      <c r="E848" s="151" t="s">
        <v>316</v>
      </c>
      <c r="F848" s="151" t="s">
        <v>317</v>
      </c>
      <c r="G848" s="151" t="s">
        <v>976</v>
      </c>
      <c r="H848" s="151" t="s">
        <v>344</v>
      </c>
      <c r="I848" s="151" t="s">
        <v>866</v>
      </c>
      <c r="J848" s="151" t="s">
        <v>867</v>
      </c>
      <c r="K848" s="151" t="s">
        <v>736</v>
      </c>
      <c r="L848" s="151" t="s">
        <v>1309</v>
      </c>
      <c r="M848" s="158">
        <v>1087.5</v>
      </c>
    </row>
    <row r="849" spans="1:13" hidden="1" outlineLevel="2" x14ac:dyDescent="0.2">
      <c r="A849" s="156">
        <v>202004</v>
      </c>
      <c r="B849" s="150">
        <v>1300000542</v>
      </c>
      <c r="C849" s="151" t="s">
        <v>944</v>
      </c>
      <c r="D849" s="152">
        <v>43956</v>
      </c>
      <c r="E849" s="151" t="s">
        <v>777</v>
      </c>
      <c r="F849" s="151" t="s">
        <v>607</v>
      </c>
      <c r="G849" s="151" t="s">
        <v>62</v>
      </c>
      <c r="H849" s="151" t="s">
        <v>62</v>
      </c>
      <c r="I849" s="151" t="s">
        <v>866</v>
      </c>
      <c r="J849" s="151" t="s">
        <v>867</v>
      </c>
      <c r="K849" s="151" t="s">
        <v>736</v>
      </c>
      <c r="L849" s="151" t="s">
        <v>62</v>
      </c>
      <c r="M849" s="158">
        <v>-1087.5</v>
      </c>
    </row>
    <row r="850" spans="1:13" hidden="1" outlineLevel="2" x14ac:dyDescent="0.2">
      <c r="A850" s="156">
        <v>202004</v>
      </c>
      <c r="B850" s="150">
        <v>1300000543</v>
      </c>
      <c r="C850" s="151" t="s">
        <v>944</v>
      </c>
      <c r="D850" s="152">
        <v>43921</v>
      </c>
      <c r="E850" s="151" t="s">
        <v>354</v>
      </c>
      <c r="F850" s="151" t="s">
        <v>355</v>
      </c>
      <c r="G850" s="151" t="s">
        <v>817</v>
      </c>
      <c r="H850" s="151" t="s">
        <v>536</v>
      </c>
      <c r="I850" s="151" t="s">
        <v>1310</v>
      </c>
      <c r="J850" s="151" t="s">
        <v>1311</v>
      </c>
      <c r="K850" s="151" t="s">
        <v>736</v>
      </c>
      <c r="L850" s="151" t="s">
        <v>1312</v>
      </c>
      <c r="M850" s="158">
        <v>-30.86</v>
      </c>
    </row>
    <row r="851" spans="1:13" hidden="1" outlineLevel="2" x14ac:dyDescent="0.2">
      <c r="A851" s="156">
        <v>202004</v>
      </c>
      <c r="B851" s="150">
        <v>1300000543</v>
      </c>
      <c r="C851" s="151" t="s">
        <v>944</v>
      </c>
      <c r="D851" s="152">
        <v>43921</v>
      </c>
      <c r="E851" s="151" t="s">
        <v>777</v>
      </c>
      <c r="F851" s="151" t="s">
        <v>607</v>
      </c>
      <c r="G851" s="151" t="s">
        <v>62</v>
      </c>
      <c r="H851" s="151" t="s">
        <v>62</v>
      </c>
      <c r="I851" s="151" t="s">
        <v>1310</v>
      </c>
      <c r="J851" s="151" t="s">
        <v>1311</v>
      </c>
      <c r="K851" s="151" t="s">
        <v>736</v>
      </c>
      <c r="L851" s="151" t="s">
        <v>62</v>
      </c>
      <c r="M851" s="158">
        <v>30.86</v>
      </c>
    </row>
    <row r="852" spans="1:13" hidden="1" outlineLevel="2" x14ac:dyDescent="0.2">
      <c r="A852" s="156">
        <v>202004</v>
      </c>
      <c r="B852" s="150">
        <v>1300000544</v>
      </c>
      <c r="C852" s="151" t="s">
        <v>944</v>
      </c>
      <c r="D852" s="152">
        <v>43889</v>
      </c>
      <c r="E852" s="151" t="s">
        <v>354</v>
      </c>
      <c r="F852" s="151" t="s">
        <v>355</v>
      </c>
      <c r="G852" s="151" t="s">
        <v>817</v>
      </c>
      <c r="H852" s="151" t="s">
        <v>536</v>
      </c>
      <c r="I852" s="151" t="s">
        <v>1310</v>
      </c>
      <c r="J852" s="151" t="s">
        <v>1311</v>
      </c>
      <c r="K852" s="151" t="s">
        <v>736</v>
      </c>
      <c r="L852" s="151" t="s">
        <v>1313</v>
      </c>
      <c r="M852" s="158">
        <v>4317.6000000000004</v>
      </c>
    </row>
    <row r="853" spans="1:13" hidden="1" outlineLevel="2" x14ac:dyDescent="0.2">
      <c r="A853" s="156">
        <v>202004</v>
      </c>
      <c r="B853" s="150">
        <v>1300000544</v>
      </c>
      <c r="C853" s="151" t="s">
        <v>944</v>
      </c>
      <c r="D853" s="152">
        <v>43889</v>
      </c>
      <c r="E853" s="151" t="s">
        <v>777</v>
      </c>
      <c r="F853" s="151" t="s">
        <v>607</v>
      </c>
      <c r="G853" s="151" t="s">
        <v>62</v>
      </c>
      <c r="H853" s="151" t="s">
        <v>62</v>
      </c>
      <c r="I853" s="151" t="s">
        <v>1310</v>
      </c>
      <c r="J853" s="151" t="s">
        <v>1311</v>
      </c>
      <c r="K853" s="151" t="s">
        <v>736</v>
      </c>
      <c r="L853" s="151" t="s">
        <v>62</v>
      </c>
      <c r="M853" s="158">
        <v>-4317.6000000000004</v>
      </c>
    </row>
    <row r="854" spans="1:13" hidden="1" outlineLevel="2" x14ac:dyDescent="0.2">
      <c r="A854" s="156">
        <v>202004</v>
      </c>
      <c r="B854" s="150">
        <v>1300000545</v>
      </c>
      <c r="C854" s="151" t="s">
        <v>944</v>
      </c>
      <c r="D854" s="152">
        <v>43957</v>
      </c>
      <c r="E854" s="151" t="s">
        <v>777</v>
      </c>
      <c r="F854" s="151" t="s">
        <v>607</v>
      </c>
      <c r="G854" s="151" t="s">
        <v>62</v>
      </c>
      <c r="H854" s="151" t="s">
        <v>62</v>
      </c>
      <c r="I854" s="151" t="s">
        <v>851</v>
      </c>
      <c r="J854" s="151" t="s">
        <v>852</v>
      </c>
      <c r="K854" s="151" t="s">
        <v>736</v>
      </c>
      <c r="L854" s="151" t="s">
        <v>62</v>
      </c>
      <c r="M854" s="158">
        <v>-475</v>
      </c>
    </row>
    <row r="855" spans="1:13" hidden="1" outlineLevel="2" x14ac:dyDescent="0.2">
      <c r="A855" s="156">
        <v>202004</v>
      </c>
      <c r="B855" s="150">
        <v>1300000545</v>
      </c>
      <c r="C855" s="151" t="s">
        <v>944</v>
      </c>
      <c r="D855" s="152">
        <v>43957</v>
      </c>
      <c r="E855" s="151" t="s">
        <v>322</v>
      </c>
      <c r="F855" s="151" t="s">
        <v>323</v>
      </c>
      <c r="G855" s="151" t="s">
        <v>876</v>
      </c>
      <c r="H855" s="151" t="s">
        <v>360</v>
      </c>
      <c r="I855" s="151" t="s">
        <v>851</v>
      </c>
      <c r="J855" s="151" t="s">
        <v>852</v>
      </c>
      <c r="K855" s="151" t="s">
        <v>736</v>
      </c>
      <c r="L855" s="151" t="s">
        <v>1314</v>
      </c>
      <c r="M855" s="158">
        <v>475</v>
      </c>
    </row>
    <row r="856" spans="1:13" hidden="1" outlineLevel="2" x14ac:dyDescent="0.2">
      <c r="A856" s="156">
        <v>202004</v>
      </c>
      <c r="B856" s="150">
        <v>1300000546</v>
      </c>
      <c r="C856" s="151" t="s">
        <v>944</v>
      </c>
      <c r="D856" s="152">
        <v>43962</v>
      </c>
      <c r="E856" s="151" t="s">
        <v>316</v>
      </c>
      <c r="F856" s="151" t="s">
        <v>317</v>
      </c>
      <c r="G856" s="151" t="s">
        <v>817</v>
      </c>
      <c r="H856" s="151" t="s">
        <v>526</v>
      </c>
      <c r="I856" s="151" t="s">
        <v>860</v>
      </c>
      <c r="J856" s="151" t="s">
        <v>861</v>
      </c>
      <c r="K856" s="151" t="s">
        <v>736</v>
      </c>
      <c r="L856" s="151" t="s">
        <v>1315</v>
      </c>
      <c r="M856" s="158">
        <v>246.26</v>
      </c>
    </row>
    <row r="857" spans="1:13" hidden="1" outlineLevel="2" x14ac:dyDescent="0.2">
      <c r="A857" s="156">
        <v>202004</v>
      </c>
      <c r="B857" s="150">
        <v>1300000546</v>
      </c>
      <c r="C857" s="151" t="s">
        <v>944</v>
      </c>
      <c r="D857" s="152">
        <v>43962</v>
      </c>
      <c r="E857" s="151" t="s">
        <v>320</v>
      </c>
      <c r="F857" s="151" t="s">
        <v>321</v>
      </c>
      <c r="G857" s="151" t="s">
        <v>817</v>
      </c>
      <c r="H857" s="151" t="s">
        <v>526</v>
      </c>
      <c r="I857" s="151" t="s">
        <v>860</v>
      </c>
      <c r="J857" s="151" t="s">
        <v>861</v>
      </c>
      <c r="K857" s="151" t="s">
        <v>736</v>
      </c>
      <c r="L857" s="151" t="s">
        <v>1316</v>
      </c>
      <c r="M857" s="158">
        <v>248.7</v>
      </c>
    </row>
    <row r="858" spans="1:13" hidden="1" outlineLevel="2" x14ac:dyDescent="0.2">
      <c r="A858" s="156">
        <v>202004</v>
      </c>
      <c r="B858" s="150">
        <v>1300000546</v>
      </c>
      <c r="C858" s="151" t="s">
        <v>944</v>
      </c>
      <c r="D858" s="152">
        <v>43962</v>
      </c>
      <c r="E858" s="151" t="s">
        <v>320</v>
      </c>
      <c r="F858" s="151" t="s">
        <v>321</v>
      </c>
      <c r="G858" s="151" t="s">
        <v>817</v>
      </c>
      <c r="H858" s="151" t="s">
        <v>443</v>
      </c>
      <c r="I858" s="151" t="s">
        <v>860</v>
      </c>
      <c r="J858" s="151" t="s">
        <v>861</v>
      </c>
      <c r="K858" s="151" t="s">
        <v>736</v>
      </c>
      <c r="L858" s="151" t="s">
        <v>1317</v>
      </c>
      <c r="M858" s="158">
        <v>257.61</v>
      </c>
    </row>
    <row r="859" spans="1:13" hidden="1" outlineLevel="2" x14ac:dyDescent="0.2">
      <c r="A859" s="156">
        <v>202004</v>
      </c>
      <c r="B859" s="150">
        <v>1300000546</v>
      </c>
      <c r="C859" s="151" t="s">
        <v>944</v>
      </c>
      <c r="D859" s="152">
        <v>43962</v>
      </c>
      <c r="E859" s="151" t="s">
        <v>320</v>
      </c>
      <c r="F859" s="151" t="s">
        <v>321</v>
      </c>
      <c r="G859" s="151" t="s">
        <v>817</v>
      </c>
      <c r="H859" s="151" t="s">
        <v>443</v>
      </c>
      <c r="I859" s="151" t="s">
        <v>860</v>
      </c>
      <c r="J859" s="151" t="s">
        <v>861</v>
      </c>
      <c r="K859" s="151" t="s">
        <v>736</v>
      </c>
      <c r="L859" s="151" t="s">
        <v>1318</v>
      </c>
      <c r="M859" s="158">
        <v>268.56</v>
      </c>
    </row>
    <row r="860" spans="1:13" hidden="1" outlineLevel="2" x14ac:dyDescent="0.2">
      <c r="A860" s="156">
        <v>202004</v>
      </c>
      <c r="B860" s="150">
        <v>1300000546</v>
      </c>
      <c r="C860" s="151" t="s">
        <v>944</v>
      </c>
      <c r="D860" s="152">
        <v>43962</v>
      </c>
      <c r="E860" s="151" t="s">
        <v>316</v>
      </c>
      <c r="F860" s="151" t="s">
        <v>317</v>
      </c>
      <c r="G860" s="151" t="s">
        <v>817</v>
      </c>
      <c r="H860" s="151" t="s">
        <v>540</v>
      </c>
      <c r="I860" s="151" t="s">
        <v>860</v>
      </c>
      <c r="J860" s="151" t="s">
        <v>861</v>
      </c>
      <c r="K860" s="151" t="s">
        <v>736</v>
      </c>
      <c r="L860" s="151" t="s">
        <v>1319</v>
      </c>
      <c r="M860" s="158">
        <v>123.75</v>
      </c>
    </row>
    <row r="861" spans="1:13" hidden="1" outlineLevel="2" x14ac:dyDescent="0.2">
      <c r="A861" s="156">
        <v>202004</v>
      </c>
      <c r="B861" s="150">
        <v>1300000546</v>
      </c>
      <c r="C861" s="151" t="s">
        <v>944</v>
      </c>
      <c r="D861" s="152">
        <v>43962</v>
      </c>
      <c r="E861" s="151" t="s">
        <v>316</v>
      </c>
      <c r="F861" s="151" t="s">
        <v>317</v>
      </c>
      <c r="G861" s="151" t="s">
        <v>817</v>
      </c>
      <c r="H861" s="151" t="s">
        <v>536</v>
      </c>
      <c r="I861" s="151" t="s">
        <v>860</v>
      </c>
      <c r="J861" s="151" t="s">
        <v>861</v>
      </c>
      <c r="K861" s="151" t="s">
        <v>736</v>
      </c>
      <c r="L861" s="151" t="s">
        <v>1320</v>
      </c>
      <c r="M861" s="158">
        <v>121.28</v>
      </c>
    </row>
    <row r="862" spans="1:13" hidden="1" outlineLevel="2" x14ac:dyDescent="0.2">
      <c r="A862" s="156">
        <v>202004</v>
      </c>
      <c r="B862" s="150">
        <v>1300000546</v>
      </c>
      <c r="C862" s="151" t="s">
        <v>944</v>
      </c>
      <c r="D862" s="152">
        <v>43962</v>
      </c>
      <c r="E862" s="151" t="s">
        <v>316</v>
      </c>
      <c r="F862" s="151" t="s">
        <v>317</v>
      </c>
      <c r="G862" s="151" t="s">
        <v>817</v>
      </c>
      <c r="H862" s="151" t="s">
        <v>540</v>
      </c>
      <c r="I862" s="151" t="s">
        <v>860</v>
      </c>
      <c r="J862" s="151" t="s">
        <v>861</v>
      </c>
      <c r="K862" s="151" t="s">
        <v>736</v>
      </c>
      <c r="L862" s="151" t="s">
        <v>1321</v>
      </c>
      <c r="M862" s="158">
        <v>996.88</v>
      </c>
    </row>
    <row r="863" spans="1:13" hidden="1" outlineLevel="2" x14ac:dyDescent="0.2">
      <c r="A863" s="156">
        <v>202004</v>
      </c>
      <c r="B863" s="150">
        <v>1300000546</v>
      </c>
      <c r="C863" s="151" t="s">
        <v>944</v>
      </c>
      <c r="D863" s="152">
        <v>43962</v>
      </c>
      <c r="E863" s="151" t="s">
        <v>316</v>
      </c>
      <c r="F863" s="151" t="s">
        <v>317</v>
      </c>
      <c r="G863" s="151" t="s">
        <v>817</v>
      </c>
      <c r="H863" s="151" t="s">
        <v>540</v>
      </c>
      <c r="I863" s="151" t="s">
        <v>860</v>
      </c>
      <c r="J863" s="151" t="s">
        <v>861</v>
      </c>
      <c r="K863" s="151" t="s">
        <v>736</v>
      </c>
      <c r="L863" s="151" t="s">
        <v>1322</v>
      </c>
      <c r="M863" s="158">
        <v>235.01</v>
      </c>
    </row>
    <row r="864" spans="1:13" hidden="1" outlineLevel="2" x14ac:dyDescent="0.2">
      <c r="A864" s="156">
        <v>202004</v>
      </c>
      <c r="B864" s="150">
        <v>1300000546</v>
      </c>
      <c r="C864" s="151" t="s">
        <v>944</v>
      </c>
      <c r="D864" s="152">
        <v>43962</v>
      </c>
      <c r="E864" s="151" t="s">
        <v>316</v>
      </c>
      <c r="F864" s="151" t="s">
        <v>317</v>
      </c>
      <c r="G864" s="151" t="s">
        <v>817</v>
      </c>
      <c r="H864" s="151" t="s">
        <v>536</v>
      </c>
      <c r="I864" s="151" t="s">
        <v>860</v>
      </c>
      <c r="J864" s="151" t="s">
        <v>861</v>
      </c>
      <c r="K864" s="151" t="s">
        <v>736</v>
      </c>
      <c r="L864" s="151" t="s">
        <v>1323</v>
      </c>
      <c r="M864" s="158">
        <v>121.28</v>
      </c>
    </row>
    <row r="865" spans="1:13" hidden="1" outlineLevel="2" x14ac:dyDescent="0.2">
      <c r="A865" s="156">
        <v>202004</v>
      </c>
      <c r="B865" s="150">
        <v>1300000546</v>
      </c>
      <c r="C865" s="151" t="s">
        <v>944</v>
      </c>
      <c r="D865" s="152">
        <v>43962</v>
      </c>
      <c r="E865" s="151" t="s">
        <v>316</v>
      </c>
      <c r="F865" s="151" t="s">
        <v>317</v>
      </c>
      <c r="G865" s="151" t="s">
        <v>817</v>
      </c>
      <c r="H865" s="151" t="s">
        <v>536</v>
      </c>
      <c r="I865" s="151" t="s">
        <v>860</v>
      </c>
      <c r="J865" s="151" t="s">
        <v>861</v>
      </c>
      <c r="K865" s="151" t="s">
        <v>736</v>
      </c>
      <c r="L865" s="151" t="s">
        <v>1324</v>
      </c>
      <c r="M865" s="158">
        <v>121.28</v>
      </c>
    </row>
    <row r="866" spans="1:13" hidden="1" outlineLevel="2" x14ac:dyDescent="0.2">
      <c r="A866" s="156">
        <v>202004</v>
      </c>
      <c r="B866" s="150">
        <v>1300000546</v>
      </c>
      <c r="C866" s="151" t="s">
        <v>944</v>
      </c>
      <c r="D866" s="152">
        <v>43962</v>
      </c>
      <c r="E866" s="151" t="s">
        <v>316</v>
      </c>
      <c r="F866" s="151" t="s">
        <v>317</v>
      </c>
      <c r="G866" s="151" t="s">
        <v>817</v>
      </c>
      <c r="H866" s="151" t="s">
        <v>536</v>
      </c>
      <c r="I866" s="151" t="s">
        <v>860</v>
      </c>
      <c r="J866" s="151" t="s">
        <v>861</v>
      </c>
      <c r="K866" s="151" t="s">
        <v>736</v>
      </c>
      <c r="L866" s="151" t="s">
        <v>1325</v>
      </c>
      <c r="M866" s="158">
        <v>121.28</v>
      </c>
    </row>
    <row r="867" spans="1:13" hidden="1" outlineLevel="2" x14ac:dyDescent="0.2">
      <c r="A867" s="156">
        <v>202004</v>
      </c>
      <c r="B867" s="150">
        <v>1300000546</v>
      </c>
      <c r="C867" s="151" t="s">
        <v>944</v>
      </c>
      <c r="D867" s="152">
        <v>43962</v>
      </c>
      <c r="E867" s="151" t="s">
        <v>316</v>
      </c>
      <c r="F867" s="151" t="s">
        <v>317</v>
      </c>
      <c r="G867" s="151" t="s">
        <v>817</v>
      </c>
      <c r="H867" s="151" t="s">
        <v>526</v>
      </c>
      <c r="I867" s="151" t="s">
        <v>860</v>
      </c>
      <c r="J867" s="151" t="s">
        <v>861</v>
      </c>
      <c r="K867" s="151" t="s">
        <v>736</v>
      </c>
      <c r="L867" s="151" t="s">
        <v>1326</v>
      </c>
      <c r="M867" s="158">
        <v>121.28</v>
      </c>
    </row>
    <row r="868" spans="1:13" hidden="1" outlineLevel="2" x14ac:dyDescent="0.2">
      <c r="A868" s="156">
        <v>202004</v>
      </c>
      <c r="B868" s="150">
        <v>1300000546</v>
      </c>
      <c r="C868" s="151" t="s">
        <v>944</v>
      </c>
      <c r="D868" s="152">
        <v>43962</v>
      </c>
      <c r="E868" s="151" t="s">
        <v>316</v>
      </c>
      <c r="F868" s="151" t="s">
        <v>317</v>
      </c>
      <c r="G868" s="151" t="s">
        <v>807</v>
      </c>
      <c r="H868" s="151" t="s">
        <v>418</v>
      </c>
      <c r="I868" s="151" t="s">
        <v>860</v>
      </c>
      <c r="J868" s="151" t="s">
        <v>861</v>
      </c>
      <c r="K868" s="151" t="s">
        <v>736</v>
      </c>
      <c r="L868" s="151" t="s">
        <v>1327</v>
      </c>
      <c r="M868" s="158">
        <v>121.28</v>
      </c>
    </row>
    <row r="869" spans="1:13" hidden="1" outlineLevel="2" x14ac:dyDescent="0.2">
      <c r="A869" s="156">
        <v>202004</v>
      </c>
      <c r="B869" s="150">
        <v>1300000546</v>
      </c>
      <c r="C869" s="151" t="s">
        <v>944</v>
      </c>
      <c r="D869" s="152">
        <v>43962</v>
      </c>
      <c r="E869" s="151" t="s">
        <v>777</v>
      </c>
      <c r="F869" s="151" t="s">
        <v>607</v>
      </c>
      <c r="G869" s="151" t="s">
        <v>62</v>
      </c>
      <c r="H869" s="151" t="s">
        <v>62</v>
      </c>
      <c r="I869" s="151" t="s">
        <v>860</v>
      </c>
      <c r="J869" s="151" t="s">
        <v>861</v>
      </c>
      <c r="K869" s="151" t="s">
        <v>736</v>
      </c>
      <c r="L869" s="151" t="s">
        <v>62</v>
      </c>
      <c r="M869" s="158">
        <v>-3104.45</v>
      </c>
    </row>
    <row r="870" spans="1:13" hidden="1" outlineLevel="2" x14ac:dyDescent="0.2">
      <c r="A870" s="156">
        <v>202004</v>
      </c>
      <c r="B870" s="150">
        <v>1300000547</v>
      </c>
      <c r="C870" s="151" t="s">
        <v>944</v>
      </c>
      <c r="D870" s="152">
        <v>43889</v>
      </c>
      <c r="E870" s="151" t="s">
        <v>777</v>
      </c>
      <c r="F870" s="151" t="s">
        <v>607</v>
      </c>
      <c r="G870" s="151" t="s">
        <v>62</v>
      </c>
      <c r="H870" s="151" t="s">
        <v>62</v>
      </c>
      <c r="I870" s="151" t="s">
        <v>1310</v>
      </c>
      <c r="J870" s="151" t="s">
        <v>1311</v>
      </c>
      <c r="K870" s="151" t="s">
        <v>736</v>
      </c>
      <c r="L870" s="151" t="s">
        <v>62</v>
      </c>
      <c r="M870" s="158">
        <v>-41000</v>
      </c>
    </row>
    <row r="871" spans="1:13" hidden="1" outlineLevel="2" x14ac:dyDescent="0.2">
      <c r="A871" s="156">
        <v>202004</v>
      </c>
      <c r="B871" s="150">
        <v>1300000547</v>
      </c>
      <c r="C871" s="151" t="s">
        <v>944</v>
      </c>
      <c r="D871" s="152">
        <v>43889</v>
      </c>
      <c r="E871" s="151" t="s">
        <v>354</v>
      </c>
      <c r="F871" s="151" t="s">
        <v>355</v>
      </c>
      <c r="G871" s="151" t="s">
        <v>919</v>
      </c>
      <c r="H871" s="151" t="s">
        <v>456</v>
      </c>
      <c r="I871" s="151" t="s">
        <v>1310</v>
      </c>
      <c r="J871" s="151" t="s">
        <v>1311</v>
      </c>
      <c r="K871" s="151" t="s">
        <v>736</v>
      </c>
      <c r="L871" s="151" t="s">
        <v>1328</v>
      </c>
      <c r="M871" s="158">
        <v>41000</v>
      </c>
    </row>
    <row r="872" spans="1:13" hidden="1" outlineLevel="2" x14ac:dyDescent="0.2">
      <c r="A872" s="156">
        <v>202004</v>
      </c>
      <c r="B872" s="150">
        <v>1300000548</v>
      </c>
      <c r="C872" s="151" t="s">
        <v>944</v>
      </c>
      <c r="D872" s="152">
        <v>43903</v>
      </c>
      <c r="E872" s="151" t="s">
        <v>332</v>
      </c>
      <c r="F872" s="151" t="s">
        <v>333</v>
      </c>
      <c r="G872" s="151" t="s">
        <v>817</v>
      </c>
      <c r="H872" s="151" t="s">
        <v>469</v>
      </c>
      <c r="I872" s="151" t="s">
        <v>1329</v>
      </c>
      <c r="J872" s="151" t="s">
        <v>1330</v>
      </c>
      <c r="K872" s="151" t="s">
        <v>736</v>
      </c>
      <c r="L872" s="151" t="s">
        <v>1331</v>
      </c>
      <c r="M872" s="158">
        <v>517143.63</v>
      </c>
    </row>
    <row r="873" spans="1:13" hidden="1" outlineLevel="2" x14ac:dyDescent="0.2">
      <c r="A873" s="156">
        <v>202004</v>
      </c>
      <c r="B873" s="150">
        <v>1300000548</v>
      </c>
      <c r="C873" s="151" t="s">
        <v>944</v>
      </c>
      <c r="D873" s="152">
        <v>43903</v>
      </c>
      <c r="E873" s="151" t="s">
        <v>777</v>
      </c>
      <c r="F873" s="151" t="s">
        <v>607</v>
      </c>
      <c r="G873" s="151" t="s">
        <v>62</v>
      </c>
      <c r="H873" s="151" t="s">
        <v>62</v>
      </c>
      <c r="I873" s="151" t="s">
        <v>1329</v>
      </c>
      <c r="J873" s="151" t="s">
        <v>1330</v>
      </c>
      <c r="K873" s="151" t="s">
        <v>736</v>
      </c>
      <c r="L873" s="151" t="s">
        <v>62</v>
      </c>
      <c r="M873" s="158">
        <v>-517143.63</v>
      </c>
    </row>
    <row r="874" spans="1:13" hidden="1" outlineLevel="2" x14ac:dyDescent="0.2">
      <c r="A874" s="156">
        <v>202004</v>
      </c>
      <c r="B874" s="150">
        <v>1300000549</v>
      </c>
      <c r="C874" s="151" t="s">
        <v>944</v>
      </c>
      <c r="D874" s="152">
        <v>43943</v>
      </c>
      <c r="E874" s="151" t="s">
        <v>777</v>
      </c>
      <c r="F874" s="151" t="s">
        <v>607</v>
      </c>
      <c r="G874" s="151" t="s">
        <v>62</v>
      </c>
      <c r="H874" s="151" t="s">
        <v>62</v>
      </c>
      <c r="I874" s="151" t="s">
        <v>1332</v>
      </c>
      <c r="J874" s="151" t="s">
        <v>1333</v>
      </c>
      <c r="K874" s="151" t="s">
        <v>736</v>
      </c>
      <c r="L874" s="151" t="s">
        <v>62</v>
      </c>
      <c r="M874" s="158">
        <v>-3722.25</v>
      </c>
    </row>
    <row r="875" spans="1:13" hidden="1" outlineLevel="2" x14ac:dyDescent="0.2">
      <c r="A875" s="156">
        <v>202004</v>
      </c>
      <c r="B875" s="150">
        <v>1300000549</v>
      </c>
      <c r="C875" s="151" t="s">
        <v>944</v>
      </c>
      <c r="D875" s="152">
        <v>43943</v>
      </c>
      <c r="E875" s="151" t="s">
        <v>324</v>
      </c>
      <c r="F875" s="151" t="s">
        <v>325</v>
      </c>
      <c r="G875" s="151" t="s">
        <v>976</v>
      </c>
      <c r="H875" s="151" t="s">
        <v>344</v>
      </c>
      <c r="I875" s="151" t="s">
        <v>1332</v>
      </c>
      <c r="J875" s="151" t="s">
        <v>1333</v>
      </c>
      <c r="K875" s="151" t="s">
        <v>736</v>
      </c>
      <c r="L875" s="151" t="s">
        <v>1334</v>
      </c>
      <c r="M875" s="158">
        <v>3722.25</v>
      </c>
    </row>
    <row r="876" spans="1:13" hidden="1" outlineLevel="2" x14ac:dyDescent="0.2">
      <c r="A876" s="156">
        <v>202004</v>
      </c>
      <c r="B876" s="150">
        <v>1300000550</v>
      </c>
      <c r="C876" s="151" t="s">
        <v>944</v>
      </c>
      <c r="D876" s="152">
        <v>43951</v>
      </c>
      <c r="E876" s="151" t="s">
        <v>777</v>
      </c>
      <c r="F876" s="151" t="s">
        <v>607</v>
      </c>
      <c r="G876" s="151" t="s">
        <v>62</v>
      </c>
      <c r="H876" s="151" t="s">
        <v>62</v>
      </c>
      <c r="I876" s="151" t="s">
        <v>1310</v>
      </c>
      <c r="J876" s="151" t="s">
        <v>1311</v>
      </c>
      <c r="K876" s="151" t="s">
        <v>736</v>
      </c>
      <c r="L876" s="151" t="s">
        <v>62</v>
      </c>
      <c r="M876" s="158">
        <v>24250</v>
      </c>
    </row>
    <row r="877" spans="1:13" hidden="1" outlineLevel="2" x14ac:dyDescent="0.2">
      <c r="A877" s="156">
        <v>202004</v>
      </c>
      <c r="B877" s="150">
        <v>1300000550</v>
      </c>
      <c r="C877" s="151" t="s">
        <v>944</v>
      </c>
      <c r="D877" s="152">
        <v>43951</v>
      </c>
      <c r="E877" s="151" t="s">
        <v>354</v>
      </c>
      <c r="F877" s="151" t="s">
        <v>355</v>
      </c>
      <c r="G877" s="151" t="s">
        <v>919</v>
      </c>
      <c r="H877" s="151" t="s">
        <v>456</v>
      </c>
      <c r="I877" s="151" t="s">
        <v>1310</v>
      </c>
      <c r="J877" s="151" t="s">
        <v>1311</v>
      </c>
      <c r="K877" s="151" t="s">
        <v>736</v>
      </c>
      <c r="L877" s="151" t="s">
        <v>1335</v>
      </c>
      <c r="M877" s="158">
        <v>-24250</v>
      </c>
    </row>
    <row r="878" spans="1:13" hidden="1" outlineLevel="2" x14ac:dyDescent="0.2">
      <c r="A878" s="156">
        <v>202004</v>
      </c>
      <c r="B878" s="150">
        <v>1300000551</v>
      </c>
      <c r="C878" s="151" t="s">
        <v>944</v>
      </c>
      <c r="D878" s="152">
        <v>43956</v>
      </c>
      <c r="E878" s="151" t="s">
        <v>777</v>
      </c>
      <c r="F878" s="151" t="s">
        <v>607</v>
      </c>
      <c r="G878" s="151" t="s">
        <v>62</v>
      </c>
      <c r="H878" s="151" t="s">
        <v>62</v>
      </c>
      <c r="I878" s="151" t="s">
        <v>1329</v>
      </c>
      <c r="J878" s="151" t="s">
        <v>1330</v>
      </c>
      <c r="K878" s="151" t="s">
        <v>736</v>
      </c>
      <c r="L878" s="151" t="s">
        <v>62</v>
      </c>
      <c r="M878" s="158">
        <v>517143.63</v>
      </c>
    </row>
    <row r="879" spans="1:13" hidden="1" outlineLevel="2" x14ac:dyDescent="0.2">
      <c r="A879" s="156">
        <v>202004</v>
      </c>
      <c r="B879" s="150">
        <v>1300000551</v>
      </c>
      <c r="C879" s="151" t="s">
        <v>944</v>
      </c>
      <c r="D879" s="152">
        <v>43956</v>
      </c>
      <c r="E879" s="151" t="s">
        <v>332</v>
      </c>
      <c r="F879" s="151" t="s">
        <v>333</v>
      </c>
      <c r="G879" s="151" t="s">
        <v>817</v>
      </c>
      <c r="H879" s="151" t="s">
        <v>469</v>
      </c>
      <c r="I879" s="151" t="s">
        <v>1329</v>
      </c>
      <c r="J879" s="151" t="s">
        <v>1330</v>
      </c>
      <c r="K879" s="151" t="s">
        <v>736</v>
      </c>
      <c r="L879" s="151" t="s">
        <v>1336</v>
      </c>
      <c r="M879" s="158">
        <v>-517143.63</v>
      </c>
    </row>
    <row r="880" spans="1:13" hidden="1" outlineLevel="2" x14ac:dyDescent="0.2">
      <c r="A880" s="156">
        <v>202004</v>
      </c>
      <c r="B880" s="150">
        <v>1300000552</v>
      </c>
      <c r="C880" s="151" t="s">
        <v>944</v>
      </c>
      <c r="D880" s="152">
        <v>43956</v>
      </c>
      <c r="E880" s="151" t="s">
        <v>332</v>
      </c>
      <c r="F880" s="151" t="s">
        <v>333</v>
      </c>
      <c r="G880" s="151" t="s">
        <v>817</v>
      </c>
      <c r="H880" s="151" t="s">
        <v>469</v>
      </c>
      <c r="I880" s="151" t="s">
        <v>1329</v>
      </c>
      <c r="J880" s="151" t="s">
        <v>1330</v>
      </c>
      <c r="K880" s="151" t="s">
        <v>736</v>
      </c>
      <c r="L880" s="151" t="s">
        <v>1337</v>
      </c>
      <c r="M880" s="158">
        <v>116268</v>
      </c>
    </row>
    <row r="881" spans="1:13" hidden="1" outlineLevel="2" x14ac:dyDescent="0.2">
      <c r="A881" s="156">
        <v>202004</v>
      </c>
      <c r="B881" s="150">
        <v>1300000552</v>
      </c>
      <c r="C881" s="151" t="s">
        <v>944</v>
      </c>
      <c r="D881" s="152">
        <v>43956</v>
      </c>
      <c r="E881" s="151" t="s">
        <v>332</v>
      </c>
      <c r="F881" s="151" t="s">
        <v>333</v>
      </c>
      <c r="G881" s="151" t="s">
        <v>817</v>
      </c>
      <c r="H881" s="151" t="s">
        <v>528</v>
      </c>
      <c r="I881" s="151" t="s">
        <v>1329</v>
      </c>
      <c r="J881" s="151" t="s">
        <v>1330</v>
      </c>
      <c r="K881" s="151" t="s">
        <v>736</v>
      </c>
      <c r="L881" s="151" t="s">
        <v>1338</v>
      </c>
      <c r="M881" s="158">
        <v>116266</v>
      </c>
    </row>
    <row r="882" spans="1:13" hidden="1" outlineLevel="2" x14ac:dyDescent="0.2">
      <c r="A882" s="156">
        <v>202004</v>
      </c>
      <c r="B882" s="150">
        <v>1300000552</v>
      </c>
      <c r="C882" s="151" t="s">
        <v>944</v>
      </c>
      <c r="D882" s="152">
        <v>43956</v>
      </c>
      <c r="E882" s="151" t="s">
        <v>332</v>
      </c>
      <c r="F882" s="151" t="s">
        <v>333</v>
      </c>
      <c r="G882" s="151" t="s">
        <v>817</v>
      </c>
      <c r="H882" s="151" t="s">
        <v>530</v>
      </c>
      <c r="I882" s="151" t="s">
        <v>1329</v>
      </c>
      <c r="J882" s="151" t="s">
        <v>1330</v>
      </c>
      <c r="K882" s="151" t="s">
        <v>736</v>
      </c>
      <c r="L882" s="151" t="s">
        <v>1339</v>
      </c>
      <c r="M882" s="158">
        <v>116266</v>
      </c>
    </row>
    <row r="883" spans="1:13" hidden="1" outlineLevel="2" x14ac:dyDescent="0.2">
      <c r="A883" s="156">
        <v>202004</v>
      </c>
      <c r="B883" s="150">
        <v>1300000552</v>
      </c>
      <c r="C883" s="151" t="s">
        <v>944</v>
      </c>
      <c r="D883" s="152">
        <v>43956</v>
      </c>
      <c r="E883" s="151" t="s">
        <v>777</v>
      </c>
      <c r="F883" s="151" t="s">
        <v>607</v>
      </c>
      <c r="G883" s="151" t="s">
        <v>62</v>
      </c>
      <c r="H883" s="151" t="s">
        <v>62</v>
      </c>
      <c r="I883" s="151" t="s">
        <v>1329</v>
      </c>
      <c r="J883" s="151" t="s">
        <v>1330</v>
      </c>
      <c r="K883" s="151" t="s">
        <v>736</v>
      </c>
      <c r="L883" s="151" t="s">
        <v>62</v>
      </c>
      <c r="M883" s="158">
        <v>-348800</v>
      </c>
    </row>
    <row r="884" spans="1:13" hidden="1" outlineLevel="2" x14ac:dyDescent="0.2">
      <c r="A884" s="156">
        <v>202004</v>
      </c>
      <c r="B884" s="150">
        <v>1300000553</v>
      </c>
      <c r="C884" s="151" t="s">
        <v>944</v>
      </c>
      <c r="D884" s="152">
        <v>43965</v>
      </c>
      <c r="E884" s="151" t="s">
        <v>777</v>
      </c>
      <c r="F884" s="151" t="s">
        <v>607</v>
      </c>
      <c r="G884" s="151" t="s">
        <v>62</v>
      </c>
      <c r="H884" s="151" t="s">
        <v>62</v>
      </c>
      <c r="I884" s="151" t="s">
        <v>857</v>
      </c>
      <c r="J884" s="151" t="s">
        <v>755</v>
      </c>
      <c r="K884" s="151" t="s">
        <v>736</v>
      </c>
      <c r="L884" s="151" t="s">
        <v>62</v>
      </c>
      <c r="M884" s="158">
        <v>-605712.48</v>
      </c>
    </row>
    <row r="885" spans="1:13" hidden="1" outlineLevel="2" x14ac:dyDescent="0.2">
      <c r="A885" s="156">
        <v>202004</v>
      </c>
      <c r="B885" s="150">
        <v>1300000553</v>
      </c>
      <c r="C885" s="151" t="s">
        <v>944</v>
      </c>
      <c r="D885" s="152">
        <v>43965</v>
      </c>
      <c r="E885" s="151" t="s">
        <v>914</v>
      </c>
      <c r="F885" s="151" t="s">
        <v>562</v>
      </c>
      <c r="G885" s="151" t="s">
        <v>62</v>
      </c>
      <c r="H885" s="151" t="s">
        <v>62</v>
      </c>
      <c r="I885" s="151" t="s">
        <v>857</v>
      </c>
      <c r="J885" s="151" t="s">
        <v>755</v>
      </c>
      <c r="K885" s="151" t="s">
        <v>736</v>
      </c>
      <c r="L885" s="151" t="s">
        <v>1340</v>
      </c>
      <c r="M885" s="158">
        <v>605712.48</v>
      </c>
    </row>
    <row r="886" spans="1:13" hidden="1" outlineLevel="1" collapsed="1" x14ac:dyDescent="0.2">
      <c r="A886" s="157">
        <v>202004</v>
      </c>
      <c r="B886" s="153"/>
      <c r="C886" s="154"/>
      <c r="D886" s="155"/>
      <c r="E886" s="154"/>
      <c r="F886" s="154"/>
      <c r="G886" s="154"/>
      <c r="H886" s="154"/>
      <c r="I886" s="154"/>
      <c r="J886" s="154"/>
      <c r="K886" s="154"/>
      <c r="L886" s="154"/>
      <c r="M886" s="159">
        <f>SUBTOTAL(9,M702:M885)</f>
        <v>0</v>
      </c>
    </row>
    <row r="887" spans="1:13" hidden="1" outlineLevel="2" x14ac:dyDescent="0.2">
      <c r="A887" s="156">
        <v>202005</v>
      </c>
      <c r="B887" s="150">
        <v>3100017</v>
      </c>
      <c r="C887" s="151" t="s">
        <v>732</v>
      </c>
      <c r="D887" s="152">
        <v>43971</v>
      </c>
      <c r="E887" s="151" t="s">
        <v>741</v>
      </c>
      <c r="F887" s="151" t="s">
        <v>586</v>
      </c>
      <c r="G887" s="151" t="s">
        <v>62</v>
      </c>
      <c r="H887" s="151" t="s">
        <v>62</v>
      </c>
      <c r="I887" s="151" t="s">
        <v>62</v>
      </c>
      <c r="J887" s="151" t="s">
        <v>62</v>
      </c>
      <c r="K887" s="151" t="s">
        <v>736</v>
      </c>
      <c r="L887" s="151" t="s">
        <v>1341</v>
      </c>
      <c r="M887" s="158">
        <v>6800</v>
      </c>
    </row>
    <row r="888" spans="1:13" hidden="1" outlineLevel="2" x14ac:dyDescent="0.2">
      <c r="A888" s="156">
        <v>202005</v>
      </c>
      <c r="B888" s="150">
        <v>3100017</v>
      </c>
      <c r="C888" s="151" t="s">
        <v>732</v>
      </c>
      <c r="D888" s="152">
        <v>43971</v>
      </c>
      <c r="E888" s="151" t="s">
        <v>733</v>
      </c>
      <c r="F888" s="151" t="s">
        <v>13</v>
      </c>
      <c r="G888" s="151" t="s">
        <v>62</v>
      </c>
      <c r="H888" s="151" t="s">
        <v>62</v>
      </c>
      <c r="I888" s="151" t="s">
        <v>1342</v>
      </c>
      <c r="J888" s="151" t="s">
        <v>1343</v>
      </c>
      <c r="K888" s="151" t="s">
        <v>736</v>
      </c>
      <c r="L888" s="151" t="s">
        <v>1344</v>
      </c>
      <c r="M888" s="158">
        <v>-6800</v>
      </c>
    </row>
    <row r="889" spans="1:13" hidden="1" outlineLevel="2" x14ac:dyDescent="0.2">
      <c r="A889" s="156">
        <v>202005</v>
      </c>
      <c r="B889" s="150">
        <v>22200018</v>
      </c>
      <c r="C889" s="151" t="s">
        <v>813</v>
      </c>
      <c r="D889" s="152">
        <v>43998</v>
      </c>
      <c r="E889" s="151" t="s">
        <v>733</v>
      </c>
      <c r="F889" s="151" t="s">
        <v>13</v>
      </c>
      <c r="G889" s="151" t="s">
        <v>62</v>
      </c>
      <c r="H889" s="151" t="s">
        <v>62</v>
      </c>
      <c r="I889" s="151" t="s">
        <v>734</v>
      </c>
      <c r="J889" s="151" t="s">
        <v>735</v>
      </c>
      <c r="K889" s="151" t="s">
        <v>736</v>
      </c>
      <c r="L889" s="151" t="s">
        <v>1345</v>
      </c>
      <c r="M889" s="158">
        <v>167036.76999999999</v>
      </c>
    </row>
    <row r="890" spans="1:13" hidden="1" outlineLevel="2" x14ac:dyDescent="0.2">
      <c r="A890" s="156">
        <v>202005</v>
      </c>
      <c r="B890" s="150">
        <v>22200018</v>
      </c>
      <c r="C890" s="151" t="s">
        <v>813</v>
      </c>
      <c r="D890" s="152">
        <v>43998</v>
      </c>
      <c r="E890" s="151" t="s">
        <v>384</v>
      </c>
      <c r="F890" s="151" t="s">
        <v>385</v>
      </c>
      <c r="G890" s="151" t="s">
        <v>817</v>
      </c>
      <c r="H890" s="151" t="s">
        <v>536</v>
      </c>
      <c r="I890" s="151" t="s">
        <v>734</v>
      </c>
      <c r="J890" s="151" t="s">
        <v>735</v>
      </c>
      <c r="K890" s="151" t="s">
        <v>736</v>
      </c>
      <c r="L890" s="151" t="s">
        <v>1345</v>
      </c>
      <c r="M890" s="158">
        <v>-167036.76999999999</v>
      </c>
    </row>
    <row r="891" spans="1:13" hidden="1" outlineLevel="2" x14ac:dyDescent="0.2">
      <c r="A891" s="156">
        <v>202005</v>
      </c>
      <c r="B891" s="150">
        <v>22200019</v>
      </c>
      <c r="C891" s="151" t="s">
        <v>813</v>
      </c>
      <c r="D891" s="152">
        <v>43998</v>
      </c>
      <c r="E891" s="151" t="s">
        <v>733</v>
      </c>
      <c r="F891" s="151" t="s">
        <v>13</v>
      </c>
      <c r="G891" s="151" t="s">
        <v>62</v>
      </c>
      <c r="H891" s="151" t="s">
        <v>62</v>
      </c>
      <c r="I891" s="151" t="s">
        <v>738</v>
      </c>
      <c r="J891" s="151" t="s">
        <v>739</v>
      </c>
      <c r="K891" s="151" t="s">
        <v>736</v>
      </c>
      <c r="L891" s="151" t="s">
        <v>1345</v>
      </c>
      <c r="M891" s="158">
        <v>77257.850000000006</v>
      </c>
    </row>
    <row r="892" spans="1:13" hidden="1" outlineLevel="2" x14ac:dyDescent="0.2">
      <c r="A892" s="156">
        <v>202005</v>
      </c>
      <c r="B892" s="150">
        <v>22200019</v>
      </c>
      <c r="C892" s="151" t="s">
        <v>813</v>
      </c>
      <c r="D892" s="152">
        <v>43998</v>
      </c>
      <c r="E892" s="151" t="s">
        <v>384</v>
      </c>
      <c r="F892" s="151" t="s">
        <v>385</v>
      </c>
      <c r="G892" s="151" t="s">
        <v>817</v>
      </c>
      <c r="H892" s="151" t="s">
        <v>538</v>
      </c>
      <c r="I892" s="151" t="s">
        <v>738</v>
      </c>
      <c r="J892" s="151" t="s">
        <v>739</v>
      </c>
      <c r="K892" s="151" t="s">
        <v>736</v>
      </c>
      <c r="L892" s="151" t="s">
        <v>1345</v>
      </c>
      <c r="M892" s="158">
        <v>-77257.850000000006</v>
      </c>
    </row>
    <row r="893" spans="1:13" hidden="1" outlineLevel="2" x14ac:dyDescent="0.2">
      <c r="A893" s="156">
        <v>202005</v>
      </c>
      <c r="B893" s="150">
        <v>22200020</v>
      </c>
      <c r="C893" s="151" t="s">
        <v>813</v>
      </c>
      <c r="D893" s="152">
        <v>43998</v>
      </c>
      <c r="E893" s="151" t="s">
        <v>384</v>
      </c>
      <c r="F893" s="151" t="s">
        <v>385</v>
      </c>
      <c r="G893" s="151" t="s">
        <v>817</v>
      </c>
      <c r="H893" s="151" t="s">
        <v>540</v>
      </c>
      <c r="I893" s="151" t="s">
        <v>758</v>
      </c>
      <c r="J893" s="151" t="s">
        <v>759</v>
      </c>
      <c r="K893" s="151" t="s">
        <v>736</v>
      </c>
      <c r="L893" s="151" t="s">
        <v>1345</v>
      </c>
      <c r="M893" s="158">
        <v>-103007.64</v>
      </c>
    </row>
    <row r="894" spans="1:13" hidden="1" outlineLevel="2" x14ac:dyDescent="0.2">
      <c r="A894" s="156">
        <v>202005</v>
      </c>
      <c r="B894" s="150">
        <v>22200020</v>
      </c>
      <c r="C894" s="151" t="s">
        <v>813</v>
      </c>
      <c r="D894" s="152">
        <v>43998</v>
      </c>
      <c r="E894" s="151" t="s">
        <v>733</v>
      </c>
      <c r="F894" s="151" t="s">
        <v>13</v>
      </c>
      <c r="G894" s="151" t="s">
        <v>62</v>
      </c>
      <c r="H894" s="151" t="s">
        <v>62</v>
      </c>
      <c r="I894" s="151" t="s">
        <v>758</v>
      </c>
      <c r="J894" s="151" t="s">
        <v>759</v>
      </c>
      <c r="K894" s="151" t="s">
        <v>736</v>
      </c>
      <c r="L894" s="151" t="s">
        <v>1345</v>
      </c>
      <c r="M894" s="158">
        <v>103007.64</v>
      </c>
    </row>
    <row r="895" spans="1:13" hidden="1" outlineLevel="2" x14ac:dyDescent="0.2">
      <c r="A895" s="156">
        <v>202005</v>
      </c>
      <c r="B895" s="150">
        <v>22200021</v>
      </c>
      <c r="C895" s="151" t="s">
        <v>813</v>
      </c>
      <c r="D895" s="152">
        <v>43999</v>
      </c>
      <c r="E895" s="151" t="s">
        <v>384</v>
      </c>
      <c r="F895" s="151" t="s">
        <v>385</v>
      </c>
      <c r="G895" s="151" t="s">
        <v>817</v>
      </c>
      <c r="H895" s="151" t="s">
        <v>536</v>
      </c>
      <c r="I895" s="151" t="s">
        <v>734</v>
      </c>
      <c r="J895" s="151" t="s">
        <v>735</v>
      </c>
      <c r="K895" s="151" t="s">
        <v>736</v>
      </c>
      <c r="L895" s="151" t="s">
        <v>1346</v>
      </c>
      <c r="M895" s="158">
        <v>-222114.67</v>
      </c>
    </row>
    <row r="896" spans="1:13" hidden="1" outlineLevel="2" x14ac:dyDescent="0.2">
      <c r="A896" s="156">
        <v>202005</v>
      </c>
      <c r="B896" s="150">
        <v>22200021</v>
      </c>
      <c r="C896" s="151" t="s">
        <v>813</v>
      </c>
      <c r="D896" s="152">
        <v>43999</v>
      </c>
      <c r="E896" s="151" t="s">
        <v>733</v>
      </c>
      <c r="F896" s="151" t="s">
        <v>13</v>
      </c>
      <c r="G896" s="151" t="s">
        <v>62</v>
      </c>
      <c r="H896" s="151" t="s">
        <v>62</v>
      </c>
      <c r="I896" s="151" t="s">
        <v>734</v>
      </c>
      <c r="J896" s="151" t="s">
        <v>735</v>
      </c>
      <c r="K896" s="151" t="s">
        <v>736</v>
      </c>
      <c r="L896" s="151" t="s">
        <v>1346</v>
      </c>
      <c r="M896" s="158">
        <v>222114.67</v>
      </c>
    </row>
    <row r="897" spans="1:13" hidden="1" outlineLevel="2" x14ac:dyDescent="0.2">
      <c r="A897" s="156">
        <v>202005</v>
      </c>
      <c r="B897" s="150">
        <v>22200022</v>
      </c>
      <c r="C897" s="151" t="s">
        <v>813</v>
      </c>
      <c r="D897" s="152">
        <v>43999</v>
      </c>
      <c r="E897" s="151" t="s">
        <v>384</v>
      </c>
      <c r="F897" s="151" t="s">
        <v>385</v>
      </c>
      <c r="G897" s="151" t="s">
        <v>817</v>
      </c>
      <c r="H897" s="151" t="s">
        <v>536</v>
      </c>
      <c r="I897" s="151" t="s">
        <v>734</v>
      </c>
      <c r="J897" s="151" t="s">
        <v>735</v>
      </c>
      <c r="K897" s="151" t="s">
        <v>736</v>
      </c>
      <c r="L897" s="151" t="s">
        <v>1347</v>
      </c>
      <c r="M897" s="158">
        <v>222114.67</v>
      </c>
    </row>
    <row r="898" spans="1:13" hidden="1" outlineLevel="2" x14ac:dyDescent="0.2">
      <c r="A898" s="156">
        <v>202005</v>
      </c>
      <c r="B898" s="150">
        <v>22200022</v>
      </c>
      <c r="C898" s="151" t="s">
        <v>813</v>
      </c>
      <c r="D898" s="152">
        <v>43999</v>
      </c>
      <c r="E898" s="151" t="s">
        <v>733</v>
      </c>
      <c r="F898" s="151" t="s">
        <v>13</v>
      </c>
      <c r="G898" s="151" t="s">
        <v>62</v>
      </c>
      <c r="H898" s="151" t="s">
        <v>62</v>
      </c>
      <c r="I898" s="151" t="s">
        <v>734</v>
      </c>
      <c r="J898" s="151" t="s">
        <v>735</v>
      </c>
      <c r="K898" s="151" t="s">
        <v>736</v>
      </c>
      <c r="L898" s="151" t="s">
        <v>1347</v>
      </c>
      <c r="M898" s="158">
        <v>-222114.67</v>
      </c>
    </row>
    <row r="899" spans="1:13" hidden="1" outlineLevel="2" x14ac:dyDescent="0.2">
      <c r="A899" s="156">
        <v>202005</v>
      </c>
      <c r="B899" s="150">
        <v>22200023</v>
      </c>
      <c r="C899" s="151" t="s">
        <v>813</v>
      </c>
      <c r="D899" s="152">
        <v>43999</v>
      </c>
      <c r="E899" s="151" t="s">
        <v>733</v>
      </c>
      <c r="F899" s="151" t="s">
        <v>13</v>
      </c>
      <c r="G899" s="151" t="s">
        <v>62</v>
      </c>
      <c r="H899" s="151" t="s">
        <v>62</v>
      </c>
      <c r="I899" s="151" t="s">
        <v>734</v>
      </c>
      <c r="J899" s="151" t="s">
        <v>735</v>
      </c>
      <c r="K899" s="151" t="s">
        <v>736</v>
      </c>
      <c r="L899" s="151" t="s">
        <v>1348</v>
      </c>
      <c r="M899" s="158">
        <v>42013.09</v>
      </c>
    </row>
    <row r="900" spans="1:13" hidden="1" outlineLevel="2" x14ac:dyDescent="0.2">
      <c r="A900" s="156">
        <v>202005</v>
      </c>
      <c r="B900" s="150">
        <v>22200023</v>
      </c>
      <c r="C900" s="151" t="s">
        <v>813</v>
      </c>
      <c r="D900" s="152">
        <v>43999</v>
      </c>
      <c r="E900" s="151" t="s">
        <v>301</v>
      </c>
      <c r="F900" s="151" t="s">
        <v>302</v>
      </c>
      <c r="G900" s="151" t="s">
        <v>817</v>
      </c>
      <c r="H900" s="151" t="s">
        <v>536</v>
      </c>
      <c r="I900" s="151" t="s">
        <v>734</v>
      </c>
      <c r="J900" s="151" t="s">
        <v>735</v>
      </c>
      <c r="K900" s="151" t="s">
        <v>736</v>
      </c>
      <c r="L900" s="151" t="s">
        <v>1348</v>
      </c>
      <c r="M900" s="158">
        <v>-42013.09</v>
      </c>
    </row>
    <row r="901" spans="1:13" hidden="1" outlineLevel="2" x14ac:dyDescent="0.2">
      <c r="A901" s="156">
        <v>202005</v>
      </c>
      <c r="B901" s="150">
        <v>22200024</v>
      </c>
      <c r="C901" s="151" t="s">
        <v>813</v>
      </c>
      <c r="D901" s="152">
        <v>43999</v>
      </c>
      <c r="E901" s="151" t="s">
        <v>384</v>
      </c>
      <c r="F901" s="151" t="s">
        <v>385</v>
      </c>
      <c r="G901" s="151" t="s">
        <v>817</v>
      </c>
      <c r="H901" s="151" t="s">
        <v>540</v>
      </c>
      <c r="I901" s="151" t="s">
        <v>758</v>
      </c>
      <c r="J901" s="151" t="s">
        <v>759</v>
      </c>
      <c r="K901" s="151" t="s">
        <v>736</v>
      </c>
      <c r="L901" s="151" t="s">
        <v>1349</v>
      </c>
      <c r="M901" s="158">
        <v>429848.84</v>
      </c>
    </row>
    <row r="902" spans="1:13" hidden="1" outlineLevel="2" x14ac:dyDescent="0.2">
      <c r="A902" s="156">
        <v>202005</v>
      </c>
      <c r="B902" s="150">
        <v>22200024</v>
      </c>
      <c r="C902" s="151" t="s">
        <v>813</v>
      </c>
      <c r="D902" s="152">
        <v>43999</v>
      </c>
      <c r="E902" s="151" t="s">
        <v>733</v>
      </c>
      <c r="F902" s="151" t="s">
        <v>13</v>
      </c>
      <c r="G902" s="151" t="s">
        <v>62</v>
      </c>
      <c r="H902" s="151" t="s">
        <v>62</v>
      </c>
      <c r="I902" s="151" t="s">
        <v>758</v>
      </c>
      <c r="J902" s="151" t="s">
        <v>759</v>
      </c>
      <c r="K902" s="151" t="s">
        <v>736</v>
      </c>
      <c r="L902" s="151" t="s">
        <v>1349</v>
      </c>
      <c r="M902" s="158">
        <v>-429848.84</v>
      </c>
    </row>
    <row r="903" spans="1:13" hidden="1" outlineLevel="2" x14ac:dyDescent="0.2">
      <c r="A903" s="156">
        <v>202005</v>
      </c>
      <c r="B903" s="150">
        <v>22200025</v>
      </c>
      <c r="C903" s="151" t="s">
        <v>813</v>
      </c>
      <c r="D903" s="152">
        <v>43999</v>
      </c>
      <c r="E903" s="151" t="s">
        <v>733</v>
      </c>
      <c r="F903" s="151" t="s">
        <v>13</v>
      </c>
      <c r="G903" s="151" t="s">
        <v>62</v>
      </c>
      <c r="H903" s="151" t="s">
        <v>62</v>
      </c>
      <c r="I903" s="151" t="s">
        <v>758</v>
      </c>
      <c r="J903" s="151" t="s">
        <v>759</v>
      </c>
      <c r="K903" s="151" t="s">
        <v>736</v>
      </c>
      <c r="L903" s="151" t="s">
        <v>1350</v>
      </c>
      <c r="M903" s="158">
        <v>-103007.64</v>
      </c>
    </row>
    <row r="904" spans="1:13" hidden="1" outlineLevel="2" x14ac:dyDescent="0.2">
      <c r="A904" s="156">
        <v>202005</v>
      </c>
      <c r="B904" s="150">
        <v>22200025</v>
      </c>
      <c r="C904" s="151" t="s">
        <v>813</v>
      </c>
      <c r="D904" s="152">
        <v>43999</v>
      </c>
      <c r="E904" s="151" t="s">
        <v>384</v>
      </c>
      <c r="F904" s="151" t="s">
        <v>385</v>
      </c>
      <c r="G904" s="151" t="s">
        <v>817</v>
      </c>
      <c r="H904" s="151" t="s">
        <v>540</v>
      </c>
      <c r="I904" s="151" t="s">
        <v>758</v>
      </c>
      <c r="J904" s="151" t="s">
        <v>759</v>
      </c>
      <c r="K904" s="151" t="s">
        <v>736</v>
      </c>
      <c r="L904" s="151" t="s">
        <v>1350</v>
      </c>
      <c r="M904" s="158">
        <v>103007.64</v>
      </c>
    </row>
    <row r="905" spans="1:13" hidden="1" outlineLevel="2" x14ac:dyDescent="0.2">
      <c r="A905" s="156">
        <v>202005</v>
      </c>
      <c r="B905" s="150">
        <v>22200026</v>
      </c>
      <c r="C905" s="151" t="s">
        <v>813</v>
      </c>
      <c r="D905" s="152">
        <v>43999</v>
      </c>
      <c r="E905" s="151" t="s">
        <v>733</v>
      </c>
      <c r="F905" s="151" t="s">
        <v>13</v>
      </c>
      <c r="G905" s="151" t="s">
        <v>62</v>
      </c>
      <c r="H905" s="151" t="s">
        <v>62</v>
      </c>
      <c r="I905" s="151" t="s">
        <v>758</v>
      </c>
      <c r="J905" s="151" t="s">
        <v>759</v>
      </c>
      <c r="K905" s="151" t="s">
        <v>736</v>
      </c>
      <c r="L905" s="151" t="s">
        <v>1351</v>
      </c>
      <c r="M905" s="158">
        <v>423875.35</v>
      </c>
    </row>
    <row r="906" spans="1:13" hidden="1" outlineLevel="2" x14ac:dyDescent="0.2">
      <c r="A906" s="156">
        <v>202005</v>
      </c>
      <c r="B906" s="150">
        <v>22200026</v>
      </c>
      <c r="C906" s="151" t="s">
        <v>813</v>
      </c>
      <c r="D906" s="152">
        <v>43999</v>
      </c>
      <c r="E906" s="151" t="s">
        <v>384</v>
      </c>
      <c r="F906" s="151" t="s">
        <v>385</v>
      </c>
      <c r="G906" s="151" t="s">
        <v>817</v>
      </c>
      <c r="H906" s="151" t="s">
        <v>540</v>
      </c>
      <c r="I906" s="151" t="s">
        <v>758</v>
      </c>
      <c r="J906" s="151" t="s">
        <v>759</v>
      </c>
      <c r="K906" s="151" t="s">
        <v>736</v>
      </c>
      <c r="L906" s="151" t="s">
        <v>1351</v>
      </c>
      <c r="M906" s="158">
        <v>-423875.35</v>
      </c>
    </row>
    <row r="907" spans="1:13" hidden="1" outlineLevel="2" x14ac:dyDescent="0.2">
      <c r="A907" s="156">
        <v>202005</v>
      </c>
      <c r="B907" s="150">
        <v>33200022</v>
      </c>
      <c r="C907" s="151" t="s">
        <v>816</v>
      </c>
      <c r="D907" s="152">
        <v>43959</v>
      </c>
      <c r="E907" s="151" t="s">
        <v>741</v>
      </c>
      <c r="F907" s="151" t="s">
        <v>586</v>
      </c>
      <c r="G907" s="151" t="s">
        <v>62</v>
      </c>
      <c r="H907" s="151" t="s">
        <v>62</v>
      </c>
      <c r="I907" s="151" t="s">
        <v>62</v>
      </c>
      <c r="J907" s="151" t="s">
        <v>62</v>
      </c>
      <c r="K907" s="151" t="s">
        <v>736</v>
      </c>
      <c r="L907" s="151" t="s">
        <v>1352</v>
      </c>
      <c r="M907" s="158">
        <v>1922</v>
      </c>
    </row>
    <row r="908" spans="1:13" hidden="1" outlineLevel="2" x14ac:dyDescent="0.2">
      <c r="A908" s="156">
        <v>202005</v>
      </c>
      <c r="B908" s="150">
        <v>33200022</v>
      </c>
      <c r="C908" s="151" t="s">
        <v>816</v>
      </c>
      <c r="D908" s="152">
        <v>43959</v>
      </c>
      <c r="E908" s="151" t="s">
        <v>741</v>
      </c>
      <c r="F908" s="151" t="s">
        <v>586</v>
      </c>
      <c r="G908" s="151" t="s">
        <v>62</v>
      </c>
      <c r="H908" s="151" t="s">
        <v>62</v>
      </c>
      <c r="I908" s="151" t="s">
        <v>62</v>
      </c>
      <c r="J908" s="151" t="s">
        <v>62</v>
      </c>
      <c r="K908" s="151" t="s">
        <v>736</v>
      </c>
      <c r="L908" s="151" t="s">
        <v>1353</v>
      </c>
      <c r="M908" s="158">
        <v>13450</v>
      </c>
    </row>
    <row r="909" spans="1:13" hidden="1" outlineLevel="2" x14ac:dyDescent="0.2">
      <c r="A909" s="156">
        <v>202005</v>
      </c>
      <c r="B909" s="150">
        <v>33200022</v>
      </c>
      <c r="C909" s="151" t="s">
        <v>816</v>
      </c>
      <c r="D909" s="152">
        <v>43959</v>
      </c>
      <c r="E909" s="151" t="s">
        <v>733</v>
      </c>
      <c r="F909" s="151" t="s">
        <v>13</v>
      </c>
      <c r="G909" s="151" t="s">
        <v>62</v>
      </c>
      <c r="H909" s="151" t="s">
        <v>62</v>
      </c>
      <c r="I909" s="151" t="s">
        <v>1354</v>
      </c>
      <c r="J909" s="151" t="s">
        <v>990</v>
      </c>
      <c r="K909" s="151" t="s">
        <v>736</v>
      </c>
      <c r="L909" s="151" t="s">
        <v>830</v>
      </c>
      <c r="M909" s="158">
        <v>-1050</v>
      </c>
    </row>
    <row r="910" spans="1:13" hidden="1" outlineLevel="2" x14ac:dyDescent="0.2">
      <c r="A910" s="156">
        <v>202005</v>
      </c>
      <c r="B910" s="150">
        <v>33200022</v>
      </c>
      <c r="C910" s="151" t="s">
        <v>816</v>
      </c>
      <c r="D910" s="152">
        <v>43959</v>
      </c>
      <c r="E910" s="151" t="s">
        <v>733</v>
      </c>
      <c r="F910" s="151" t="s">
        <v>13</v>
      </c>
      <c r="G910" s="151" t="s">
        <v>62</v>
      </c>
      <c r="H910" s="151" t="s">
        <v>62</v>
      </c>
      <c r="I910" s="151" t="s">
        <v>1354</v>
      </c>
      <c r="J910" s="151" t="s">
        <v>990</v>
      </c>
      <c r="K910" s="151" t="s">
        <v>736</v>
      </c>
      <c r="L910" s="151" t="s">
        <v>830</v>
      </c>
      <c r="M910" s="158">
        <v>-12400</v>
      </c>
    </row>
    <row r="911" spans="1:13" hidden="1" outlineLevel="2" x14ac:dyDescent="0.2">
      <c r="A911" s="156">
        <v>202005</v>
      </c>
      <c r="B911" s="150">
        <v>33200022</v>
      </c>
      <c r="C911" s="151" t="s">
        <v>816</v>
      </c>
      <c r="D911" s="152">
        <v>43959</v>
      </c>
      <c r="E911" s="151" t="s">
        <v>471</v>
      </c>
      <c r="F911" s="151" t="s">
        <v>472</v>
      </c>
      <c r="G911" s="151" t="s">
        <v>817</v>
      </c>
      <c r="H911" s="151" t="s">
        <v>526</v>
      </c>
      <c r="I911" s="151" t="s">
        <v>62</v>
      </c>
      <c r="J911" s="151" t="s">
        <v>62</v>
      </c>
      <c r="K911" s="151" t="s">
        <v>736</v>
      </c>
      <c r="L911" s="151" t="s">
        <v>1352</v>
      </c>
      <c r="M911" s="158">
        <v>-1922</v>
      </c>
    </row>
    <row r="912" spans="1:13" hidden="1" outlineLevel="2" x14ac:dyDescent="0.2">
      <c r="A912" s="156">
        <v>202005</v>
      </c>
      <c r="B912" s="150">
        <v>33200023</v>
      </c>
      <c r="C912" s="151" t="s">
        <v>816</v>
      </c>
      <c r="D912" s="152">
        <v>43962</v>
      </c>
      <c r="E912" s="151" t="s">
        <v>733</v>
      </c>
      <c r="F912" s="151" t="s">
        <v>13</v>
      </c>
      <c r="G912" s="151" t="s">
        <v>62</v>
      </c>
      <c r="H912" s="151" t="s">
        <v>62</v>
      </c>
      <c r="I912" s="151" t="s">
        <v>1355</v>
      </c>
      <c r="J912" s="151" t="s">
        <v>783</v>
      </c>
      <c r="K912" s="151" t="s">
        <v>736</v>
      </c>
      <c r="L912" s="151" t="s">
        <v>1356</v>
      </c>
      <c r="M912" s="158">
        <v>-4700</v>
      </c>
    </row>
    <row r="913" spans="1:13" hidden="1" outlineLevel="2" x14ac:dyDescent="0.2">
      <c r="A913" s="156">
        <v>202005</v>
      </c>
      <c r="B913" s="150">
        <v>33200023</v>
      </c>
      <c r="C913" s="151" t="s">
        <v>816</v>
      </c>
      <c r="D913" s="152">
        <v>43962</v>
      </c>
      <c r="E913" s="151" t="s">
        <v>741</v>
      </c>
      <c r="F913" s="151" t="s">
        <v>586</v>
      </c>
      <c r="G913" s="151" t="s">
        <v>62</v>
      </c>
      <c r="H913" s="151" t="s">
        <v>62</v>
      </c>
      <c r="I913" s="151" t="s">
        <v>62</v>
      </c>
      <c r="J913" s="151" t="s">
        <v>62</v>
      </c>
      <c r="K913" s="151" t="s">
        <v>736</v>
      </c>
      <c r="L913" s="151" t="s">
        <v>1357</v>
      </c>
      <c r="M913" s="158">
        <v>4700</v>
      </c>
    </row>
    <row r="914" spans="1:13" hidden="1" outlineLevel="2" x14ac:dyDescent="0.2">
      <c r="A914" s="156">
        <v>202005</v>
      </c>
      <c r="B914" s="150">
        <v>33200024</v>
      </c>
      <c r="C914" s="151" t="s">
        <v>816</v>
      </c>
      <c r="D914" s="152">
        <v>43963</v>
      </c>
      <c r="E914" s="151" t="s">
        <v>741</v>
      </c>
      <c r="F914" s="151" t="s">
        <v>586</v>
      </c>
      <c r="G914" s="151" t="s">
        <v>62</v>
      </c>
      <c r="H914" s="151" t="s">
        <v>62</v>
      </c>
      <c r="I914" s="151" t="s">
        <v>62</v>
      </c>
      <c r="J914" s="151" t="s">
        <v>62</v>
      </c>
      <c r="K914" s="151" t="s">
        <v>736</v>
      </c>
      <c r="L914" s="151" t="s">
        <v>1358</v>
      </c>
      <c r="M914" s="158">
        <v>7654</v>
      </c>
    </row>
    <row r="915" spans="1:13" hidden="1" outlineLevel="2" x14ac:dyDescent="0.2">
      <c r="A915" s="156">
        <v>202005</v>
      </c>
      <c r="B915" s="150">
        <v>33200024</v>
      </c>
      <c r="C915" s="151" t="s">
        <v>816</v>
      </c>
      <c r="D915" s="152">
        <v>43963</v>
      </c>
      <c r="E915" s="151" t="s">
        <v>741</v>
      </c>
      <c r="F915" s="151" t="s">
        <v>586</v>
      </c>
      <c r="G915" s="151" t="s">
        <v>62</v>
      </c>
      <c r="H915" s="151" t="s">
        <v>62</v>
      </c>
      <c r="I915" s="151" t="s">
        <v>62</v>
      </c>
      <c r="J915" s="151" t="s">
        <v>62</v>
      </c>
      <c r="K915" s="151" t="s">
        <v>736</v>
      </c>
      <c r="L915" s="151" t="s">
        <v>1359</v>
      </c>
      <c r="M915" s="158">
        <v>10750.74</v>
      </c>
    </row>
    <row r="916" spans="1:13" hidden="1" outlineLevel="2" x14ac:dyDescent="0.2">
      <c r="A916" s="156">
        <v>202005</v>
      </c>
      <c r="B916" s="150">
        <v>33200024</v>
      </c>
      <c r="C916" s="151" t="s">
        <v>816</v>
      </c>
      <c r="D916" s="152">
        <v>43963</v>
      </c>
      <c r="E916" s="151" t="s">
        <v>733</v>
      </c>
      <c r="F916" s="151" t="s">
        <v>13</v>
      </c>
      <c r="G916" s="151" t="s">
        <v>62</v>
      </c>
      <c r="H916" s="151" t="s">
        <v>62</v>
      </c>
      <c r="I916" s="151" t="s">
        <v>828</v>
      </c>
      <c r="J916" s="151" t="s">
        <v>821</v>
      </c>
      <c r="K916" s="151" t="s">
        <v>736</v>
      </c>
      <c r="L916" s="151" t="s">
        <v>830</v>
      </c>
      <c r="M916" s="158">
        <v>-7654</v>
      </c>
    </row>
    <row r="917" spans="1:13" hidden="1" outlineLevel="2" x14ac:dyDescent="0.2">
      <c r="A917" s="156">
        <v>202005</v>
      </c>
      <c r="B917" s="150">
        <v>33200024</v>
      </c>
      <c r="C917" s="151" t="s">
        <v>816</v>
      </c>
      <c r="D917" s="152">
        <v>43963</v>
      </c>
      <c r="E917" s="151" t="s">
        <v>733</v>
      </c>
      <c r="F917" s="151" t="s">
        <v>13</v>
      </c>
      <c r="G917" s="151" t="s">
        <v>62</v>
      </c>
      <c r="H917" s="151" t="s">
        <v>62</v>
      </c>
      <c r="I917" s="151" t="s">
        <v>1360</v>
      </c>
      <c r="J917" s="151" t="s">
        <v>1361</v>
      </c>
      <c r="K917" s="151" t="s">
        <v>736</v>
      </c>
      <c r="L917" s="151" t="s">
        <v>830</v>
      </c>
      <c r="M917" s="158">
        <v>-10750.74</v>
      </c>
    </row>
    <row r="918" spans="1:13" hidden="1" outlineLevel="2" x14ac:dyDescent="0.2">
      <c r="A918" s="156">
        <v>202005</v>
      </c>
      <c r="B918" s="150">
        <v>33200025</v>
      </c>
      <c r="C918" s="151" t="s">
        <v>816</v>
      </c>
      <c r="D918" s="152">
        <v>43964</v>
      </c>
      <c r="E918" s="151" t="s">
        <v>741</v>
      </c>
      <c r="F918" s="151" t="s">
        <v>586</v>
      </c>
      <c r="G918" s="151" t="s">
        <v>62</v>
      </c>
      <c r="H918" s="151" t="s">
        <v>62</v>
      </c>
      <c r="I918" s="151" t="s">
        <v>62</v>
      </c>
      <c r="J918" s="151" t="s">
        <v>62</v>
      </c>
      <c r="K918" s="151" t="s">
        <v>736</v>
      </c>
      <c r="L918" s="151" t="s">
        <v>1362</v>
      </c>
      <c r="M918" s="158">
        <v>4100</v>
      </c>
    </row>
    <row r="919" spans="1:13" hidden="1" outlineLevel="2" x14ac:dyDescent="0.2">
      <c r="A919" s="156">
        <v>202005</v>
      </c>
      <c r="B919" s="150">
        <v>33200025</v>
      </c>
      <c r="C919" s="151" t="s">
        <v>816</v>
      </c>
      <c r="D919" s="152">
        <v>43964</v>
      </c>
      <c r="E919" s="151" t="s">
        <v>741</v>
      </c>
      <c r="F919" s="151" t="s">
        <v>586</v>
      </c>
      <c r="G919" s="151" t="s">
        <v>62</v>
      </c>
      <c r="H919" s="151" t="s">
        <v>62</v>
      </c>
      <c r="I919" s="151" t="s">
        <v>62</v>
      </c>
      <c r="J919" s="151" t="s">
        <v>62</v>
      </c>
      <c r="K919" s="151" t="s">
        <v>736</v>
      </c>
      <c r="L919" s="151" t="s">
        <v>1363</v>
      </c>
      <c r="M919" s="158">
        <v>9402.25</v>
      </c>
    </row>
    <row r="920" spans="1:13" hidden="1" outlineLevel="2" x14ac:dyDescent="0.2">
      <c r="A920" s="156">
        <v>202005</v>
      </c>
      <c r="B920" s="150">
        <v>33200025</v>
      </c>
      <c r="C920" s="151" t="s">
        <v>816</v>
      </c>
      <c r="D920" s="152">
        <v>43964</v>
      </c>
      <c r="E920" s="151" t="s">
        <v>733</v>
      </c>
      <c r="F920" s="151" t="s">
        <v>13</v>
      </c>
      <c r="G920" s="151" t="s">
        <v>62</v>
      </c>
      <c r="H920" s="151" t="s">
        <v>62</v>
      </c>
      <c r="I920" s="151" t="s">
        <v>1364</v>
      </c>
      <c r="J920" s="151" t="s">
        <v>1365</v>
      </c>
      <c r="K920" s="151" t="s">
        <v>736</v>
      </c>
      <c r="L920" s="151" t="s">
        <v>830</v>
      </c>
      <c r="M920" s="158">
        <v>-4100</v>
      </c>
    </row>
    <row r="921" spans="1:13" hidden="1" outlineLevel="2" x14ac:dyDescent="0.2">
      <c r="A921" s="156">
        <v>202005</v>
      </c>
      <c r="B921" s="150">
        <v>33200025</v>
      </c>
      <c r="C921" s="151" t="s">
        <v>816</v>
      </c>
      <c r="D921" s="152">
        <v>43964</v>
      </c>
      <c r="E921" s="151" t="s">
        <v>733</v>
      </c>
      <c r="F921" s="151" t="s">
        <v>13</v>
      </c>
      <c r="G921" s="151" t="s">
        <v>62</v>
      </c>
      <c r="H921" s="151" t="s">
        <v>62</v>
      </c>
      <c r="I921" s="151" t="s">
        <v>828</v>
      </c>
      <c r="J921" s="151" t="s">
        <v>821</v>
      </c>
      <c r="K921" s="151" t="s">
        <v>736</v>
      </c>
      <c r="L921" s="151" t="s">
        <v>830</v>
      </c>
      <c r="M921" s="158">
        <v>-9402.25</v>
      </c>
    </row>
    <row r="922" spans="1:13" hidden="1" outlineLevel="2" x14ac:dyDescent="0.2">
      <c r="A922" s="156">
        <v>202005</v>
      </c>
      <c r="B922" s="150">
        <v>33200026</v>
      </c>
      <c r="C922" s="151" t="s">
        <v>816</v>
      </c>
      <c r="D922" s="152">
        <v>43965</v>
      </c>
      <c r="E922" s="151" t="s">
        <v>733</v>
      </c>
      <c r="F922" s="151" t="s">
        <v>13</v>
      </c>
      <c r="G922" s="151" t="s">
        <v>62</v>
      </c>
      <c r="H922" s="151" t="s">
        <v>62</v>
      </c>
      <c r="I922" s="151" t="s">
        <v>1366</v>
      </c>
      <c r="J922" s="151" t="s">
        <v>788</v>
      </c>
      <c r="K922" s="151" t="s">
        <v>736</v>
      </c>
      <c r="L922" s="151" t="s">
        <v>830</v>
      </c>
      <c r="M922" s="158">
        <v>-1950</v>
      </c>
    </row>
    <row r="923" spans="1:13" hidden="1" outlineLevel="2" x14ac:dyDescent="0.2">
      <c r="A923" s="156">
        <v>202005</v>
      </c>
      <c r="B923" s="150">
        <v>33200026</v>
      </c>
      <c r="C923" s="151" t="s">
        <v>816</v>
      </c>
      <c r="D923" s="152">
        <v>43965</v>
      </c>
      <c r="E923" s="151" t="s">
        <v>733</v>
      </c>
      <c r="F923" s="151" t="s">
        <v>13</v>
      </c>
      <c r="G923" s="151" t="s">
        <v>62</v>
      </c>
      <c r="H923" s="151" t="s">
        <v>62</v>
      </c>
      <c r="I923" s="151" t="s">
        <v>1366</v>
      </c>
      <c r="J923" s="151" t="s">
        <v>788</v>
      </c>
      <c r="K923" s="151" t="s">
        <v>736</v>
      </c>
      <c r="L923" s="151" t="s">
        <v>830</v>
      </c>
      <c r="M923" s="158">
        <v>-7200</v>
      </c>
    </row>
    <row r="924" spans="1:13" hidden="1" outlineLevel="2" x14ac:dyDescent="0.2">
      <c r="A924" s="156">
        <v>202005</v>
      </c>
      <c r="B924" s="150">
        <v>33200026</v>
      </c>
      <c r="C924" s="151" t="s">
        <v>816</v>
      </c>
      <c r="D924" s="152">
        <v>43965</v>
      </c>
      <c r="E924" s="151" t="s">
        <v>741</v>
      </c>
      <c r="F924" s="151" t="s">
        <v>586</v>
      </c>
      <c r="G924" s="151" t="s">
        <v>62</v>
      </c>
      <c r="H924" s="151" t="s">
        <v>62</v>
      </c>
      <c r="I924" s="151" t="s">
        <v>62</v>
      </c>
      <c r="J924" s="151" t="s">
        <v>62</v>
      </c>
      <c r="K924" s="151" t="s">
        <v>736</v>
      </c>
      <c r="L924" s="151" t="s">
        <v>1367</v>
      </c>
      <c r="M924" s="158">
        <v>9150</v>
      </c>
    </row>
    <row r="925" spans="1:13" hidden="1" outlineLevel="2" x14ac:dyDescent="0.2">
      <c r="A925" s="156">
        <v>202005</v>
      </c>
      <c r="B925" s="150">
        <v>35200004</v>
      </c>
      <c r="C925" s="151" t="s">
        <v>1148</v>
      </c>
      <c r="D925" s="152">
        <v>43957</v>
      </c>
      <c r="E925" s="151" t="s">
        <v>475</v>
      </c>
      <c r="F925" s="151" t="s">
        <v>476</v>
      </c>
      <c r="G925" s="151" t="s">
        <v>817</v>
      </c>
      <c r="H925" s="151" t="s">
        <v>526</v>
      </c>
      <c r="I925" s="151" t="s">
        <v>62</v>
      </c>
      <c r="J925" s="151" t="s">
        <v>62</v>
      </c>
      <c r="K925" s="151" t="s">
        <v>736</v>
      </c>
      <c r="L925" s="151" t="s">
        <v>1368</v>
      </c>
      <c r="M925" s="158">
        <v>-3384.72</v>
      </c>
    </row>
    <row r="926" spans="1:13" hidden="1" outlineLevel="2" x14ac:dyDescent="0.2">
      <c r="A926" s="156">
        <v>202005</v>
      </c>
      <c r="B926" s="150">
        <v>35200004</v>
      </c>
      <c r="C926" s="151" t="s">
        <v>1148</v>
      </c>
      <c r="D926" s="152">
        <v>43957</v>
      </c>
      <c r="E926" s="151" t="s">
        <v>741</v>
      </c>
      <c r="F926" s="151" t="s">
        <v>586</v>
      </c>
      <c r="G926" s="151" t="s">
        <v>62</v>
      </c>
      <c r="H926" s="151" t="s">
        <v>62</v>
      </c>
      <c r="I926" s="151" t="s">
        <v>62</v>
      </c>
      <c r="J926" s="151" t="s">
        <v>62</v>
      </c>
      <c r="K926" s="151" t="s">
        <v>736</v>
      </c>
      <c r="L926" s="151" t="s">
        <v>1368</v>
      </c>
      <c r="M926" s="158">
        <v>3384.72</v>
      </c>
    </row>
    <row r="927" spans="1:13" hidden="1" outlineLevel="2" x14ac:dyDescent="0.2">
      <c r="A927" s="156">
        <v>202005</v>
      </c>
      <c r="B927" s="150">
        <v>35200005</v>
      </c>
      <c r="C927" s="151" t="s">
        <v>1148</v>
      </c>
      <c r="D927" s="152">
        <v>43955</v>
      </c>
      <c r="E927" s="151" t="s">
        <v>518</v>
      </c>
      <c r="F927" s="151" t="s">
        <v>519</v>
      </c>
      <c r="G927" s="151" t="s">
        <v>817</v>
      </c>
      <c r="H927" s="151" t="s">
        <v>526</v>
      </c>
      <c r="I927" s="151" t="s">
        <v>62</v>
      </c>
      <c r="J927" s="151" t="s">
        <v>62</v>
      </c>
      <c r="K927" s="151" t="s">
        <v>736</v>
      </c>
      <c r="L927" s="151" t="s">
        <v>1246</v>
      </c>
      <c r="M927" s="158">
        <v>32.5</v>
      </c>
    </row>
    <row r="928" spans="1:13" hidden="1" outlineLevel="2" x14ac:dyDescent="0.2">
      <c r="A928" s="156">
        <v>202005</v>
      </c>
      <c r="B928" s="150">
        <v>35200005</v>
      </c>
      <c r="C928" s="151" t="s">
        <v>1148</v>
      </c>
      <c r="D928" s="152">
        <v>43955</v>
      </c>
      <c r="E928" s="151" t="s">
        <v>741</v>
      </c>
      <c r="F928" s="151" t="s">
        <v>586</v>
      </c>
      <c r="G928" s="151" t="s">
        <v>62</v>
      </c>
      <c r="H928" s="151" t="s">
        <v>62</v>
      </c>
      <c r="I928" s="151" t="s">
        <v>62</v>
      </c>
      <c r="J928" s="151" t="s">
        <v>62</v>
      </c>
      <c r="K928" s="151" t="s">
        <v>736</v>
      </c>
      <c r="L928" s="151" t="s">
        <v>1246</v>
      </c>
      <c r="M928" s="158">
        <v>-32.5</v>
      </c>
    </row>
    <row r="929" spans="1:13" hidden="1" outlineLevel="2" x14ac:dyDescent="0.2">
      <c r="A929" s="156">
        <v>202005</v>
      </c>
      <c r="B929" s="150">
        <v>35200006</v>
      </c>
      <c r="C929" s="151" t="s">
        <v>1148</v>
      </c>
      <c r="D929" s="152">
        <v>43982</v>
      </c>
      <c r="E929" s="151" t="s">
        <v>741</v>
      </c>
      <c r="F929" s="151" t="s">
        <v>586</v>
      </c>
      <c r="G929" s="151" t="s">
        <v>62</v>
      </c>
      <c r="H929" s="151" t="s">
        <v>62</v>
      </c>
      <c r="I929" s="151" t="s">
        <v>62</v>
      </c>
      <c r="J929" s="151" t="s">
        <v>62</v>
      </c>
      <c r="K929" s="151" t="s">
        <v>736</v>
      </c>
      <c r="L929" s="151" t="s">
        <v>1369</v>
      </c>
      <c r="M929" s="158">
        <v>-82</v>
      </c>
    </row>
    <row r="930" spans="1:13" hidden="1" outlineLevel="2" x14ac:dyDescent="0.2">
      <c r="A930" s="156">
        <v>202005</v>
      </c>
      <c r="B930" s="150">
        <v>35200006</v>
      </c>
      <c r="C930" s="151" t="s">
        <v>1148</v>
      </c>
      <c r="D930" s="152">
        <v>43982</v>
      </c>
      <c r="E930" s="151" t="s">
        <v>518</v>
      </c>
      <c r="F930" s="151" t="s">
        <v>519</v>
      </c>
      <c r="G930" s="151" t="s">
        <v>817</v>
      </c>
      <c r="H930" s="151" t="s">
        <v>526</v>
      </c>
      <c r="I930" s="151" t="s">
        <v>62</v>
      </c>
      <c r="J930" s="151" t="s">
        <v>62</v>
      </c>
      <c r="K930" s="151" t="s">
        <v>736</v>
      </c>
      <c r="L930" s="151" t="s">
        <v>1369</v>
      </c>
      <c r="M930" s="158">
        <v>82</v>
      </c>
    </row>
    <row r="931" spans="1:13" hidden="1" outlineLevel="2" x14ac:dyDescent="0.2">
      <c r="A931" s="156">
        <v>202005</v>
      </c>
      <c r="B931" s="150">
        <v>36200036</v>
      </c>
      <c r="C931" s="151" t="s">
        <v>842</v>
      </c>
      <c r="D931" s="152">
        <v>43955</v>
      </c>
      <c r="E931" s="151" t="s">
        <v>777</v>
      </c>
      <c r="F931" s="151" t="s">
        <v>607</v>
      </c>
      <c r="G931" s="151" t="s">
        <v>62</v>
      </c>
      <c r="H931" s="151" t="s">
        <v>62</v>
      </c>
      <c r="I931" s="151" t="s">
        <v>851</v>
      </c>
      <c r="J931" s="151" t="s">
        <v>852</v>
      </c>
      <c r="K931" s="151" t="s">
        <v>736</v>
      </c>
      <c r="L931" s="151" t="s">
        <v>62</v>
      </c>
      <c r="M931" s="158">
        <v>475</v>
      </c>
    </row>
    <row r="932" spans="1:13" hidden="1" outlineLevel="2" x14ac:dyDescent="0.2">
      <c r="A932" s="156">
        <v>202005</v>
      </c>
      <c r="B932" s="150">
        <v>36200036</v>
      </c>
      <c r="C932" s="151" t="s">
        <v>842</v>
      </c>
      <c r="D932" s="152">
        <v>43955</v>
      </c>
      <c r="E932" s="151" t="s">
        <v>777</v>
      </c>
      <c r="F932" s="151" t="s">
        <v>607</v>
      </c>
      <c r="G932" s="151" t="s">
        <v>62</v>
      </c>
      <c r="H932" s="151" t="s">
        <v>62</v>
      </c>
      <c r="I932" s="151" t="s">
        <v>857</v>
      </c>
      <c r="J932" s="151" t="s">
        <v>755</v>
      </c>
      <c r="K932" s="151" t="s">
        <v>736</v>
      </c>
      <c r="L932" s="151" t="s">
        <v>62</v>
      </c>
      <c r="M932" s="158">
        <v>202346.51</v>
      </c>
    </row>
    <row r="933" spans="1:13" hidden="1" outlineLevel="2" x14ac:dyDescent="0.2">
      <c r="A933" s="156">
        <v>202005</v>
      </c>
      <c r="B933" s="150">
        <v>36200036</v>
      </c>
      <c r="C933" s="151" t="s">
        <v>842</v>
      </c>
      <c r="D933" s="152">
        <v>43955</v>
      </c>
      <c r="E933" s="151" t="s">
        <v>741</v>
      </c>
      <c r="F933" s="151" t="s">
        <v>586</v>
      </c>
      <c r="G933" s="151" t="s">
        <v>62</v>
      </c>
      <c r="H933" s="151" t="s">
        <v>62</v>
      </c>
      <c r="I933" s="151" t="s">
        <v>62</v>
      </c>
      <c r="J933" s="151" t="s">
        <v>62</v>
      </c>
      <c r="K933" s="151" t="s">
        <v>736</v>
      </c>
      <c r="L933" s="151" t="s">
        <v>848</v>
      </c>
      <c r="M933" s="158">
        <v>-202821.51</v>
      </c>
    </row>
    <row r="934" spans="1:13" hidden="1" outlineLevel="2" x14ac:dyDescent="0.2">
      <c r="A934" s="156">
        <v>202005</v>
      </c>
      <c r="B934" s="150">
        <v>36200037</v>
      </c>
      <c r="C934" s="151" t="s">
        <v>842</v>
      </c>
      <c r="D934" s="152">
        <v>43957</v>
      </c>
      <c r="E934" s="151" t="s">
        <v>777</v>
      </c>
      <c r="F934" s="151" t="s">
        <v>607</v>
      </c>
      <c r="G934" s="151" t="s">
        <v>62</v>
      </c>
      <c r="H934" s="151" t="s">
        <v>62</v>
      </c>
      <c r="I934" s="151" t="s">
        <v>851</v>
      </c>
      <c r="J934" s="151" t="s">
        <v>852</v>
      </c>
      <c r="K934" s="151" t="s">
        <v>736</v>
      </c>
      <c r="L934" s="151" t="s">
        <v>62</v>
      </c>
      <c r="M934" s="158">
        <v>168.75</v>
      </c>
    </row>
    <row r="935" spans="1:13" hidden="1" outlineLevel="2" x14ac:dyDescent="0.2">
      <c r="A935" s="156">
        <v>202005</v>
      </c>
      <c r="B935" s="150">
        <v>36200037</v>
      </c>
      <c r="C935" s="151" t="s">
        <v>842</v>
      </c>
      <c r="D935" s="152">
        <v>43957</v>
      </c>
      <c r="E935" s="151" t="s">
        <v>741</v>
      </c>
      <c r="F935" s="151" t="s">
        <v>586</v>
      </c>
      <c r="G935" s="151" t="s">
        <v>62</v>
      </c>
      <c r="H935" s="151" t="s">
        <v>62</v>
      </c>
      <c r="I935" s="151" t="s">
        <v>62</v>
      </c>
      <c r="J935" s="151" t="s">
        <v>62</v>
      </c>
      <c r="K935" s="151" t="s">
        <v>736</v>
      </c>
      <c r="L935" s="151" t="s">
        <v>848</v>
      </c>
      <c r="M935" s="158">
        <v>-168.75</v>
      </c>
    </row>
    <row r="936" spans="1:13" hidden="1" outlineLevel="2" x14ac:dyDescent="0.2">
      <c r="A936" s="156">
        <v>202005</v>
      </c>
      <c r="B936" s="150">
        <v>36200038</v>
      </c>
      <c r="C936" s="151" t="s">
        <v>842</v>
      </c>
      <c r="D936" s="152">
        <v>43959</v>
      </c>
      <c r="E936" s="151" t="s">
        <v>741</v>
      </c>
      <c r="F936" s="151" t="s">
        <v>586</v>
      </c>
      <c r="G936" s="151" t="s">
        <v>62</v>
      </c>
      <c r="H936" s="151" t="s">
        <v>62</v>
      </c>
      <c r="I936" s="151" t="s">
        <v>62</v>
      </c>
      <c r="J936" s="151" t="s">
        <v>62</v>
      </c>
      <c r="K936" s="151" t="s">
        <v>736</v>
      </c>
      <c r="L936" s="151" t="s">
        <v>848</v>
      </c>
      <c r="M936" s="158">
        <v>-8062.5</v>
      </c>
    </row>
    <row r="937" spans="1:13" hidden="1" outlineLevel="2" x14ac:dyDescent="0.2">
      <c r="A937" s="156">
        <v>202005</v>
      </c>
      <c r="B937" s="150">
        <v>36200038</v>
      </c>
      <c r="C937" s="151" t="s">
        <v>842</v>
      </c>
      <c r="D937" s="152">
        <v>43959</v>
      </c>
      <c r="E937" s="151" t="s">
        <v>777</v>
      </c>
      <c r="F937" s="151" t="s">
        <v>607</v>
      </c>
      <c r="G937" s="151" t="s">
        <v>62</v>
      </c>
      <c r="H937" s="151" t="s">
        <v>62</v>
      </c>
      <c r="I937" s="151" t="s">
        <v>1295</v>
      </c>
      <c r="J937" s="151" t="s">
        <v>1296</v>
      </c>
      <c r="K937" s="151" t="s">
        <v>736</v>
      </c>
      <c r="L937" s="151" t="s">
        <v>62</v>
      </c>
      <c r="M937" s="158">
        <v>8062.5</v>
      </c>
    </row>
    <row r="938" spans="1:13" hidden="1" outlineLevel="2" x14ac:dyDescent="0.2">
      <c r="A938" s="156">
        <v>202005</v>
      </c>
      <c r="B938" s="150">
        <v>36200039</v>
      </c>
      <c r="C938" s="151" t="s">
        <v>842</v>
      </c>
      <c r="D938" s="152">
        <v>43962</v>
      </c>
      <c r="E938" s="151" t="s">
        <v>777</v>
      </c>
      <c r="F938" s="151" t="s">
        <v>607</v>
      </c>
      <c r="G938" s="151" t="s">
        <v>62</v>
      </c>
      <c r="H938" s="151" t="s">
        <v>62</v>
      </c>
      <c r="I938" s="151" t="s">
        <v>860</v>
      </c>
      <c r="J938" s="151" t="s">
        <v>861</v>
      </c>
      <c r="K938" s="151" t="s">
        <v>736</v>
      </c>
      <c r="L938" s="151" t="s">
        <v>62</v>
      </c>
      <c r="M938" s="158">
        <v>3959.74</v>
      </c>
    </row>
    <row r="939" spans="1:13" hidden="1" outlineLevel="2" x14ac:dyDescent="0.2">
      <c r="A939" s="156">
        <v>202005</v>
      </c>
      <c r="B939" s="150">
        <v>36200039</v>
      </c>
      <c r="C939" s="151" t="s">
        <v>842</v>
      </c>
      <c r="D939" s="152">
        <v>43962</v>
      </c>
      <c r="E939" s="151" t="s">
        <v>777</v>
      </c>
      <c r="F939" s="151" t="s">
        <v>607</v>
      </c>
      <c r="G939" s="151" t="s">
        <v>62</v>
      </c>
      <c r="H939" s="151" t="s">
        <v>62</v>
      </c>
      <c r="I939" s="151" t="s">
        <v>846</v>
      </c>
      <c r="J939" s="151" t="s">
        <v>847</v>
      </c>
      <c r="K939" s="151" t="s">
        <v>736</v>
      </c>
      <c r="L939" s="151" t="s">
        <v>62</v>
      </c>
      <c r="M939" s="158">
        <v>100000</v>
      </c>
    </row>
    <row r="940" spans="1:13" hidden="1" outlineLevel="2" x14ac:dyDescent="0.2">
      <c r="A940" s="156">
        <v>202005</v>
      </c>
      <c r="B940" s="150">
        <v>36200039</v>
      </c>
      <c r="C940" s="151" t="s">
        <v>842</v>
      </c>
      <c r="D940" s="152">
        <v>43962</v>
      </c>
      <c r="E940" s="151" t="s">
        <v>741</v>
      </c>
      <c r="F940" s="151" t="s">
        <v>586</v>
      </c>
      <c r="G940" s="151" t="s">
        <v>62</v>
      </c>
      <c r="H940" s="151" t="s">
        <v>62</v>
      </c>
      <c r="I940" s="151" t="s">
        <v>62</v>
      </c>
      <c r="J940" s="151" t="s">
        <v>62</v>
      </c>
      <c r="K940" s="151" t="s">
        <v>736</v>
      </c>
      <c r="L940" s="151" t="s">
        <v>848</v>
      </c>
      <c r="M940" s="158">
        <v>-103959.74</v>
      </c>
    </row>
    <row r="941" spans="1:13" hidden="1" outlineLevel="2" x14ac:dyDescent="0.2">
      <c r="A941" s="156">
        <v>202005</v>
      </c>
      <c r="B941" s="150">
        <v>36200040</v>
      </c>
      <c r="C941" s="151" t="s">
        <v>842</v>
      </c>
      <c r="D941" s="152">
        <v>43965</v>
      </c>
      <c r="E941" s="151" t="s">
        <v>777</v>
      </c>
      <c r="F941" s="151" t="s">
        <v>607</v>
      </c>
      <c r="G941" s="151" t="s">
        <v>62</v>
      </c>
      <c r="H941" s="151" t="s">
        <v>62</v>
      </c>
      <c r="I941" s="151" t="s">
        <v>1310</v>
      </c>
      <c r="J941" s="151" t="s">
        <v>1311</v>
      </c>
      <c r="K941" s="151" t="s">
        <v>736</v>
      </c>
      <c r="L941" s="151" t="s">
        <v>62</v>
      </c>
      <c r="M941" s="158">
        <v>-30.86</v>
      </c>
    </row>
    <row r="942" spans="1:13" hidden="1" outlineLevel="2" x14ac:dyDescent="0.2">
      <c r="A942" s="156">
        <v>202005</v>
      </c>
      <c r="B942" s="150">
        <v>36200040</v>
      </c>
      <c r="C942" s="151" t="s">
        <v>842</v>
      </c>
      <c r="D942" s="152">
        <v>43965</v>
      </c>
      <c r="E942" s="151" t="s">
        <v>777</v>
      </c>
      <c r="F942" s="151" t="s">
        <v>607</v>
      </c>
      <c r="G942" s="151" t="s">
        <v>62</v>
      </c>
      <c r="H942" s="151" t="s">
        <v>62</v>
      </c>
      <c r="I942" s="151" t="s">
        <v>1310</v>
      </c>
      <c r="J942" s="151" t="s">
        <v>1311</v>
      </c>
      <c r="K942" s="151" t="s">
        <v>736</v>
      </c>
      <c r="L942" s="151" t="s">
        <v>62</v>
      </c>
      <c r="M942" s="158">
        <v>4317.6000000000004</v>
      </c>
    </row>
    <row r="943" spans="1:13" hidden="1" outlineLevel="2" x14ac:dyDescent="0.2">
      <c r="A943" s="156">
        <v>202005</v>
      </c>
      <c r="B943" s="150">
        <v>36200040</v>
      </c>
      <c r="C943" s="151" t="s">
        <v>842</v>
      </c>
      <c r="D943" s="152">
        <v>43965</v>
      </c>
      <c r="E943" s="151" t="s">
        <v>777</v>
      </c>
      <c r="F943" s="151" t="s">
        <v>607</v>
      </c>
      <c r="G943" s="151" t="s">
        <v>62</v>
      </c>
      <c r="H943" s="151" t="s">
        <v>62</v>
      </c>
      <c r="I943" s="151" t="s">
        <v>1310</v>
      </c>
      <c r="J943" s="151" t="s">
        <v>1311</v>
      </c>
      <c r="K943" s="151" t="s">
        <v>736</v>
      </c>
      <c r="L943" s="151" t="s">
        <v>62</v>
      </c>
      <c r="M943" s="158">
        <v>41000</v>
      </c>
    </row>
    <row r="944" spans="1:13" hidden="1" outlineLevel="2" x14ac:dyDescent="0.2">
      <c r="A944" s="156">
        <v>202005</v>
      </c>
      <c r="B944" s="150">
        <v>36200040</v>
      </c>
      <c r="C944" s="151" t="s">
        <v>842</v>
      </c>
      <c r="D944" s="152">
        <v>43965</v>
      </c>
      <c r="E944" s="151" t="s">
        <v>777</v>
      </c>
      <c r="F944" s="151" t="s">
        <v>607</v>
      </c>
      <c r="G944" s="151" t="s">
        <v>62</v>
      </c>
      <c r="H944" s="151" t="s">
        <v>62</v>
      </c>
      <c r="I944" s="151" t="s">
        <v>1310</v>
      </c>
      <c r="J944" s="151" t="s">
        <v>1311</v>
      </c>
      <c r="K944" s="151" t="s">
        <v>736</v>
      </c>
      <c r="L944" s="151" t="s">
        <v>62</v>
      </c>
      <c r="M944" s="158">
        <v>-24250</v>
      </c>
    </row>
    <row r="945" spans="1:13" hidden="1" outlineLevel="2" x14ac:dyDescent="0.2">
      <c r="A945" s="156">
        <v>202005</v>
      </c>
      <c r="B945" s="150">
        <v>36200040</v>
      </c>
      <c r="C945" s="151" t="s">
        <v>842</v>
      </c>
      <c r="D945" s="152">
        <v>43965</v>
      </c>
      <c r="E945" s="151" t="s">
        <v>741</v>
      </c>
      <c r="F945" s="151" t="s">
        <v>586</v>
      </c>
      <c r="G945" s="151" t="s">
        <v>62</v>
      </c>
      <c r="H945" s="151" t="s">
        <v>62</v>
      </c>
      <c r="I945" s="151" t="s">
        <v>62</v>
      </c>
      <c r="J945" s="151" t="s">
        <v>62</v>
      </c>
      <c r="K945" s="151" t="s">
        <v>736</v>
      </c>
      <c r="L945" s="151" t="s">
        <v>848</v>
      </c>
      <c r="M945" s="158">
        <v>-21036.74</v>
      </c>
    </row>
    <row r="946" spans="1:13" hidden="1" outlineLevel="2" x14ac:dyDescent="0.2">
      <c r="A946" s="156">
        <v>202005</v>
      </c>
      <c r="B946" s="150">
        <v>36200041</v>
      </c>
      <c r="C946" s="151" t="s">
        <v>842</v>
      </c>
      <c r="D946" s="152">
        <v>43970</v>
      </c>
      <c r="E946" s="151" t="s">
        <v>777</v>
      </c>
      <c r="F946" s="151" t="s">
        <v>607</v>
      </c>
      <c r="G946" s="151" t="s">
        <v>62</v>
      </c>
      <c r="H946" s="151" t="s">
        <v>62</v>
      </c>
      <c r="I946" s="151" t="s">
        <v>866</v>
      </c>
      <c r="J946" s="151" t="s">
        <v>867</v>
      </c>
      <c r="K946" s="151" t="s">
        <v>736</v>
      </c>
      <c r="L946" s="151" t="s">
        <v>62</v>
      </c>
      <c r="M946" s="158">
        <v>1087.5</v>
      </c>
    </row>
    <row r="947" spans="1:13" hidden="1" outlineLevel="2" x14ac:dyDescent="0.2">
      <c r="A947" s="156">
        <v>202005</v>
      </c>
      <c r="B947" s="150">
        <v>36200041</v>
      </c>
      <c r="C947" s="151" t="s">
        <v>842</v>
      </c>
      <c r="D947" s="152">
        <v>43970</v>
      </c>
      <c r="E947" s="151" t="s">
        <v>741</v>
      </c>
      <c r="F947" s="151" t="s">
        <v>586</v>
      </c>
      <c r="G947" s="151" t="s">
        <v>62</v>
      </c>
      <c r="H947" s="151" t="s">
        <v>62</v>
      </c>
      <c r="I947" s="151" t="s">
        <v>62</v>
      </c>
      <c r="J947" s="151" t="s">
        <v>62</v>
      </c>
      <c r="K947" s="151" t="s">
        <v>736</v>
      </c>
      <c r="L947" s="151" t="s">
        <v>848</v>
      </c>
      <c r="M947" s="158">
        <v>-1087.5</v>
      </c>
    </row>
    <row r="948" spans="1:13" hidden="1" outlineLevel="2" x14ac:dyDescent="0.2">
      <c r="A948" s="156">
        <v>202005</v>
      </c>
      <c r="B948" s="150">
        <v>36200042</v>
      </c>
      <c r="C948" s="151" t="s">
        <v>842</v>
      </c>
      <c r="D948" s="152">
        <v>43976</v>
      </c>
      <c r="E948" s="151" t="s">
        <v>777</v>
      </c>
      <c r="F948" s="151" t="s">
        <v>607</v>
      </c>
      <c r="G948" s="151" t="s">
        <v>62</v>
      </c>
      <c r="H948" s="151" t="s">
        <v>62</v>
      </c>
      <c r="I948" s="151" t="s">
        <v>1299</v>
      </c>
      <c r="J948" s="151" t="s">
        <v>1300</v>
      </c>
      <c r="K948" s="151" t="s">
        <v>736</v>
      </c>
      <c r="L948" s="151" t="s">
        <v>62</v>
      </c>
      <c r="M948" s="158">
        <v>25193.29</v>
      </c>
    </row>
    <row r="949" spans="1:13" hidden="1" outlineLevel="2" x14ac:dyDescent="0.2">
      <c r="A949" s="156">
        <v>202005</v>
      </c>
      <c r="B949" s="150">
        <v>36200042</v>
      </c>
      <c r="C949" s="151" t="s">
        <v>842</v>
      </c>
      <c r="D949" s="152">
        <v>43976</v>
      </c>
      <c r="E949" s="151" t="s">
        <v>741</v>
      </c>
      <c r="F949" s="151" t="s">
        <v>586</v>
      </c>
      <c r="G949" s="151" t="s">
        <v>62</v>
      </c>
      <c r="H949" s="151" t="s">
        <v>62</v>
      </c>
      <c r="I949" s="151" t="s">
        <v>62</v>
      </c>
      <c r="J949" s="151" t="s">
        <v>62</v>
      </c>
      <c r="K949" s="151" t="s">
        <v>736</v>
      </c>
      <c r="L949" s="151" t="s">
        <v>848</v>
      </c>
      <c r="M949" s="158">
        <v>-25193.29</v>
      </c>
    </row>
    <row r="950" spans="1:13" hidden="1" outlineLevel="2" x14ac:dyDescent="0.2">
      <c r="A950" s="156">
        <v>202005</v>
      </c>
      <c r="B950" s="150">
        <v>36200043</v>
      </c>
      <c r="C950" s="151" t="s">
        <v>842</v>
      </c>
      <c r="D950" s="152">
        <v>43980</v>
      </c>
      <c r="E950" s="151" t="s">
        <v>777</v>
      </c>
      <c r="F950" s="151" t="s">
        <v>607</v>
      </c>
      <c r="G950" s="151" t="s">
        <v>62</v>
      </c>
      <c r="H950" s="151" t="s">
        <v>62</v>
      </c>
      <c r="I950" s="151" t="s">
        <v>1370</v>
      </c>
      <c r="J950" s="151" t="s">
        <v>1371</v>
      </c>
      <c r="K950" s="151" t="s">
        <v>736</v>
      </c>
      <c r="L950" s="151" t="s">
        <v>62</v>
      </c>
      <c r="M950" s="158">
        <v>52000</v>
      </c>
    </row>
    <row r="951" spans="1:13" hidden="1" outlineLevel="2" x14ac:dyDescent="0.2">
      <c r="A951" s="156">
        <v>202005</v>
      </c>
      <c r="B951" s="150">
        <v>36200043</v>
      </c>
      <c r="C951" s="151" t="s">
        <v>842</v>
      </c>
      <c r="D951" s="152">
        <v>43980</v>
      </c>
      <c r="E951" s="151" t="s">
        <v>741</v>
      </c>
      <c r="F951" s="151" t="s">
        <v>586</v>
      </c>
      <c r="G951" s="151" t="s">
        <v>62</v>
      </c>
      <c r="H951" s="151" t="s">
        <v>62</v>
      </c>
      <c r="I951" s="151" t="s">
        <v>62</v>
      </c>
      <c r="J951" s="151" t="s">
        <v>62</v>
      </c>
      <c r="K951" s="151" t="s">
        <v>736</v>
      </c>
      <c r="L951" s="151" t="s">
        <v>848</v>
      </c>
      <c r="M951" s="158">
        <v>-52000</v>
      </c>
    </row>
    <row r="952" spans="1:13" hidden="1" outlineLevel="2" x14ac:dyDescent="0.2">
      <c r="A952" s="156">
        <v>202005</v>
      </c>
      <c r="B952" s="150">
        <v>40200010</v>
      </c>
      <c r="C952" s="151" t="s">
        <v>874</v>
      </c>
      <c r="D952" s="152">
        <v>43982</v>
      </c>
      <c r="E952" s="151" t="s">
        <v>416</v>
      </c>
      <c r="F952" s="151" t="s">
        <v>417</v>
      </c>
      <c r="G952" s="151" t="s">
        <v>817</v>
      </c>
      <c r="H952" s="151" t="s">
        <v>443</v>
      </c>
      <c r="I952" s="151" t="s">
        <v>62</v>
      </c>
      <c r="J952" s="151" t="s">
        <v>62</v>
      </c>
      <c r="K952" s="151" t="s">
        <v>736</v>
      </c>
      <c r="L952" s="151" t="s">
        <v>1372</v>
      </c>
      <c r="M952" s="158">
        <v>-60708</v>
      </c>
    </row>
    <row r="953" spans="1:13" hidden="1" outlineLevel="2" x14ac:dyDescent="0.2">
      <c r="A953" s="156">
        <v>202005</v>
      </c>
      <c r="B953" s="150">
        <v>40200010</v>
      </c>
      <c r="C953" s="151" t="s">
        <v>874</v>
      </c>
      <c r="D953" s="152">
        <v>43982</v>
      </c>
      <c r="E953" s="151" t="s">
        <v>336</v>
      </c>
      <c r="F953" s="151" t="s">
        <v>337</v>
      </c>
      <c r="G953" s="151" t="s">
        <v>817</v>
      </c>
      <c r="H953" s="151" t="s">
        <v>443</v>
      </c>
      <c r="I953" s="151" t="s">
        <v>62</v>
      </c>
      <c r="J953" s="151" t="s">
        <v>62</v>
      </c>
      <c r="K953" s="151" t="s">
        <v>736</v>
      </c>
      <c r="L953" s="151" t="s">
        <v>1373</v>
      </c>
      <c r="M953" s="158">
        <v>595</v>
      </c>
    </row>
    <row r="954" spans="1:13" hidden="1" outlineLevel="2" x14ac:dyDescent="0.2">
      <c r="A954" s="156">
        <v>202005</v>
      </c>
      <c r="B954" s="150">
        <v>40200010</v>
      </c>
      <c r="C954" s="151" t="s">
        <v>874</v>
      </c>
      <c r="D954" s="152">
        <v>43982</v>
      </c>
      <c r="E954" s="151" t="s">
        <v>336</v>
      </c>
      <c r="F954" s="151" t="s">
        <v>337</v>
      </c>
      <c r="G954" s="151" t="s">
        <v>817</v>
      </c>
      <c r="H954" s="151" t="s">
        <v>540</v>
      </c>
      <c r="I954" s="151" t="s">
        <v>62</v>
      </c>
      <c r="J954" s="151" t="s">
        <v>62</v>
      </c>
      <c r="K954" s="151" t="s">
        <v>736</v>
      </c>
      <c r="L954" s="151" t="s">
        <v>1374</v>
      </c>
      <c r="M954" s="158">
        <v>455</v>
      </c>
    </row>
    <row r="955" spans="1:13" hidden="1" outlineLevel="2" x14ac:dyDescent="0.2">
      <c r="A955" s="156">
        <v>202005</v>
      </c>
      <c r="B955" s="150">
        <v>40200010</v>
      </c>
      <c r="C955" s="151" t="s">
        <v>874</v>
      </c>
      <c r="D955" s="152">
        <v>43982</v>
      </c>
      <c r="E955" s="151" t="s">
        <v>336</v>
      </c>
      <c r="F955" s="151" t="s">
        <v>337</v>
      </c>
      <c r="G955" s="151" t="s">
        <v>817</v>
      </c>
      <c r="H955" s="151" t="s">
        <v>540</v>
      </c>
      <c r="I955" s="151" t="s">
        <v>62</v>
      </c>
      <c r="J955" s="151" t="s">
        <v>62</v>
      </c>
      <c r="K955" s="151" t="s">
        <v>736</v>
      </c>
      <c r="L955" s="151" t="s">
        <v>1375</v>
      </c>
      <c r="M955" s="158">
        <v>455</v>
      </c>
    </row>
    <row r="956" spans="1:13" hidden="1" outlineLevel="2" x14ac:dyDescent="0.2">
      <c r="A956" s="156">
        <v>202005</v>
      </c>
      <c r="B956" s="150">
        <v>40200010</v>
      </c>
      <c r="C956" s="151" t="s">
        <v>874</v>
      </c>
      <c r="D956" s="152">
        <v>43982</v>
      </c>
      <c r="E956" s="151" t="s">
        <v>328</v>
      </c>
      <c r="F956" s="151" t="s">
        <v>329</v>
      </c>
      <c r="G956" s="151" t="s">
        <v>817</v>
      </c>
      <c r="H956" s="151" t="s">
        <v>443</v>
      </c>
      <c r="I956" s="151" t="s">
        <v>62</v>
      </c>
      <c r="J956" s="151" t="s">
        <v>62</v>
      </c>
      <c r="K956" s="151" t="s">
        <v>736</v>
      </c>
      <c r="L956" s="151" t="s">
        <v>1376</v>
      </c>
      <c r="M956" s="158">
        <v>68</v>
      </c>
    </row>
    <row r="957" spans="1:13" hidden="1" outlineLevel="2" x14ac:dyDescent="0.2">
      <c r="A957" s="156">
        <v>202005</v>
      </c>
      <c r="B957" s="150">
        <v>40200010</v>
      </c>
      <c r="C957" s="151" t="s">
        <v>874</v>
      </c>
      <c r="D957" s="152">
        <v>43982</v>
      </c>
      <c r="E957" s="151" t="s">
        <v>328</v>
      </c>
      <c r="F957" s="151" t="s">
        <v>329</v>
      </c>
      <c r="G957" s="151" t="s">
        <v>817</v>
      </c>
      <c r="H957" s="151" t="s">
        <v>526</v>
      </c>
      <c r="I957" s="151" t="s">
        <v>62</v>
      </c>
      <c r="J957" s="151" t="s">
        <v>62</v>
      </c>
      <c r="K957" s="151" t="s">
        <v>736</v>
      </c>
      <c r="L957" s="151" t="s">
        <v>1377</v>
      </c>
      <c r="M957" s="158">
        <v>500</v>
      </c>
    </row>
    <row r="958" spans="1:13" hidden="1" outlineLevel="2" x14ac:dyDescent="0.2">
      <c r="A958" s="156">
        <v>202005</v>
      </c>
      <c r="B958" s="150">
        <v>40200010</v>
      </c>
      <c r="C958" s="151" t="s">
        <v>874</v>
      </c>
      <c r="D958" s="152">
        <v>43982</v>
      </c>
      <c r="E958" s="151" t="s">
        <v>301</v>
      </c>
      <c r="F958" s="151" t="s">
        <v>302</v>
      </c>
      <c r="G958" s="151" t="s">
        <v>817</v>
      </c>
      <c r="H958" s="151" t="s">
        <v>546</v>
      </c>
      <c r="I958" s="151" t="s">
        <v>62</v>
      </c>
      <c r="J958" s="151" t="s">
        <v>62</v>
      </c>
      <c r="K958" s="151" t="s">
        <v>736</v>
      </c>
      <c r="L958" s="151" t="s">
        <v>1378</v>
      </c>
      <c r="M958" s="158">
        <v>-67515.48</v>
      </c>
    </row>
    <row r="959" spans="1:13" hidden="1" outlineLevel="2" x14ac:dyDescent="0.2">
      <c r="A959" s="156">
        <v>202005</v>
      </c>
      <c r="B959" s="150">
        <v>40200010</v>
      </c>
      <c r="C959" s="151" t="s">
        <v>874</v>
      </c>
      <c r="D959" s="152">
        <v>43982</v>
      </c>
      <c r="E959" s="151" t="s">
        <v>301</v>
      </c>
      <c r="F959" s="151" t="s">
        <v>302</v>
      </c>
      <c r="G959" s="151" t="s">
        <v>817</v>
      </c>
      <c r="H959" s="151" t="s">
        <v>449</v>
      </c>
      <c r="I959" s="151" t="s">
        <v>62</v>
      </c>
      <c r="J959" s="151" t="s">
        <v>62</v>
      </c>
      <c r="K959" s="151" t="s">
        <v>736</v>
      </c>
      <c r="L959" s="151" t="s">
        <v>1378</v>
      </c>
      <c r="M959" s="158">
        <v>-89542.24</v>
      </c>
    </row>
    <row r="960" spans="1:13" hidden="1" outlineLevel="2" x14ac:dyDescent="0.2">
      <c r="A960" s="156">
        <v>202005</v>
      </c>
      <c r="B960" s="150">
        <v>40200010</v>
      </c>
      <c r="C960" s="151" t="s">
        <v>874</v>
      </c>
      <c r="D960" s="152">
        <v>43982</v>
      </c>
      <c r="E960" s="151" t="s">
        <v>301</v>
      </c>
      <c r="F960" s="151" t="s">
        <v>302</v>
      </c>
      <c r="G960" s="151" t="s">
        <v>817</v>
      </c>
      <c r="H960" s="151" t="s">
        <v>536</v>
      </c>
      <c r="I960" s="151" t="s">
        <v>62</v>
      </c>
      <c r="J960" s="151" t="s">
        <v>62</v>
      </c>
      <c r="K960" s="151" t="s">
        <v>736</v>
      </c>
      <c r="L960" s="151" t="s">
        <v>1378</v>
      </c>
      <c r="M960" s="158">
        <v>62691.63</v>
      </c>
    </row>
    <row r="961" spans="1:13" hidden="1" outlineLevel="2" x14ac:dyDescent="0.2">
      <c r="A961" s="156">
        <v>202005</v>
      </c>
      <c r="B961" s="150">
        <v>40200010</v>
      </c>
      <c r="C961" s="151" t="s">
        <v>874</v>
      </c>
      <c r="D961" s="152">
        <v>43982</v>
      </c>
      <c r="E961" s="151" t="s">
        <v>301</v>
      </c>
      <c r="F961" s="151" t="s">
        <v>302</v>
      </c>
      <c r="G961" s="151" t="s">
        <v>817</v>
      </c>
      <c r="H961" s="151" t="s">
        <v>538</v>
      </c>
      <c r="I961" s="151" t="s">
        <v>62</v>
      </c>
      <c r="J961" s="151" t="s">
        <v>62</v>
      </c>
      <c r="K961" s="151" t="s">
        <v>736</v>
      </c>
      <c r="L961" s="151" t="s">
        <v>1378</v>
      </c>
      <c r="M961" s="158">
        <v>77257.850000000006</v>
      </c>
    </row>
    <row r="962" spans="1:13" hidden="1" outlineLevel="2" x14ac:dyDescent="0.2">
      <c r="A962" s="156">
        <v>202005</v>
      </c>
      <c r="B962" s="150">
        <v>40200010</v>
      </c>
      <c r="C962" s="151" t="s">
        <v>874</v>
      </c>
      <c r="D962" s="152">
        <v>43982</v>
      </c>
      <c r="E962" s="151" t="s">
        <v>301</v>
      </c>
      <c r="F962" s="151" t="s">
        <v>302</v>
      </c>
      <c r="G962" s="151" t="s">
        <v>817</v>
      </c>
      <c r="H962" s="151" t="s">
        <v>540</v>
      </c>
      <c r="I962" s="151" t="s">
        <v>62</v>
      </c>
      <c r="J962" s="151" t="s">
        <v>62</v>
      </c>
      <c r="K962" s="151" t="s">
        <v>736</v>
      </c>
      <c r="L962" s="151" t="s">
        <v>1378</v>
      </c>
      <c r="M962" s="158">
        <v>102097.64</v>
      </c>
    </row>
    <row r="963" spans="1:13" hidden="1" outlineLevel="2" x14ac:dyDescent="0.2">
      <c r="A963" s="156">
        <v>202005</v>
      </c>
      <c r="B963" s="150">
        <v>40200010</v>
      </c>
      <c r="C963" s="151" t="s">
        <v>874</v>
      </c>
      <c r="D963" s="152">
        <v>43982</v>
      </c>
      <c r="E963" s="151" t="s">
        <v>301</v>
      </c>
      <c r="F963" s="151" t="s">
        <v>302</v>
      </c>
      <c r="G963" s="151" t="s">
        <v>807</v>
      </c>
      <c r="H963" s="151" t="s">
        <v>386</v>
      </c>
      <c r="I963" s="151" t="s">
        <v>62</v>
      </c>
      <c r="J963" s="151" t="s">
        <v>62</v>
      </c>
      <c r="K963" s="151" t="s">
        <v>736</v>
      </c>
      <c r="L963" s="151" t="s">
        <v>1378</v>
      </c>
      <c r="M963" s="158">
        <v>26997.84</v>
      </c>
    </row>
    <row r="964" spans="1:13" hidden="1" outlineLevel="2" x14ac:dyDescent="0.2">
      <c r="A964" s="156">
        <v>202005</v>
      </c>
      <c r="B964" s="150">
        <v>40200010</v>
      </c>
      <c r="C964" s="151" t="s">
        <v>874</v>
      </c>
      <c r="D964" s="152">
        <v>43982</v>
      </c>
      <c r="E964" s="151" t="s">
        <v>301</v>
      </c>
      <c r="F964" s="151" t="s">
        <v>302</v>
      </c>
      <c r="G964" s="151" t="s">
        <v>807</v>
      </c>
      <c r="H964" s="151" t="s">
        <v>418</v>
      </c>
      <c r="I964" s="151" t="s">
        <v>62</v>
      </c>
      <c r="J964" s="151" t="s">
        <v>62</v>
      </c>
      <c r="K964" s="151" t="s">
        <v>736</v>
      </c>
      <c r="L964" s="151" t="s">
        <v>1378</v>
      </c>
      <c r="M964" s="158">
        <v>37118.199999999997</v>
      </c>
    </row>
    <row r="965" spans="1:13" hidden="1" outlineLevel="2" x14ac:dyDescent="0.2">
      <c r="A965" s="156">
        <v>202005</v>
      </c>
      <c r="B965" s="150">
        <v>40200010</v>
      </c>
      <c r="C965" s="151" t="s">
        <v>874</v>
      </c>
      <c r="D965" s="152">
        <v>43982</v>
      </c>
      <c r="E965" s="151" t="s">
        <v>301</v>
      </c>
      <c r="F965" s="151" t="s">
        <v>302</v>
      </c>
      <c r="G965" s="151" t="s">
        <v>807</v>
      </c>
      <c r="H965" s="151" t="s">
        <v>426</v>
      </c>
      <c r="I965" s="151" t="s">
        <v>62</v>
      </c>
      <c r="J965" s="151" t="s">
        <v>62</v>
      </c>
      <c r="K965" s="151" t="s">
        <v>736</v>
      </c>
      <c r="L965" s="151" t="s">
        <v>1378</v>
      </c>
      <c r="M965" s="158">
        <v>7565.39</v>
      </c>
    </row>
    <row r="966" spans="1:13" hidden="1" outlineLevel="2" x14ac:dyDescent="0.2">
      <c r="A966" s="156">
        <v>202005</v>
      </c>
      <c r="B966" s="150">
        <v>40200010</v>
      </c>
      <c r="C966" s="151" t="s">
        <v>874</v>
      </c>
      <c r="D966" s="152">
        <v>43982</v>
      </c>
      <c r="E966" s="151" t="s">
        <v>301</v>
      </c>
      <c r="F966" s="151" t="s">
        <v>302</v>
      </c>
      <c r="G966" s="151" t="s">
        <v>876</v>
      </c>
      <c r="H966" s="151" t="s">
        <v>360</v>
      </c>
      <c r="I966" s="151" t="s">
        <v>62</v>
      </c>
      <c r="J966" s="151" t="s">
        <v>62</v>
      </c>
      <c r="K966" s="151" t="s">
        <v>736</v>
      </c>
      <c r="L966" s="151" t="s">
        <v>1378</v>
      </c>
      <c r="M966" s="158">
        <v>26904.74</v>
      </c>
    </row>
    <row r="967" spans="1:13" hidden="1" outlineLevel="2" x14ac:dyDescent="0.2">
      <c r="A967" s="156">
        <v>202005</v>
      </c>
      <c r="B967" s="150">
        <v>40200010</v>
      </c>
      <c r="C967" s="151" t="s">
        <v>874</v>
      </c>
      <c r="D967" s="152">
        <v>43982</v>
      </c>
      <c r="E967" s="151" t="s">
        <v>301</v>
      </c>
      <c r="F967" s="151" t="s">
        <v>302</v>
      </c>
      <c r="G967" s="151" t="s">
        <v>876</v>
      </c>
      <c r="H967" s="151" t="s">
        <v>877</v>
      </c>
      <c r="I967" s="151" t="s">
        <v>62</v>
      </c>
      <c r="J967" s="151" t="s">
        <v>62</v>
      </c>
      <c r="K967" s="151" t="s">
        <v>736</v>
      </c>
      <c r="L967" s="151" t="s">
        <v>1378</v>
      </c>
      <c r="M967" s="158">
        <v>26904.720000000001</v>
      </c>
    </row>
    <row r="968" spans="1:13" hidden="1" outlineLevel="2" x14ac:dyDescent="0.2">
      <c r="A968" s="156">
        <v>202005</v>
      </c>
      <c r="B968" s="150">
        <v>40200010</v>
      </c>
      <c r="C968" s="151" t="s">
        <v>874</v>
      </c>
      <c r="D968" s="152">
        <v>43982</v>
      </c>
      <c r="E968" s="151" t="s">
        <v>301</v>
      </c>
      <c r="F968" s="151" t="s">
        <v>302</v>
      </c>
      <c r="G968" s="151" t="s">
        <v>919</v>
      </c>
      <c r="H968" s="151" t="s">
        <v>451</v>
      </c>
      <c r="I968" s="151" t="s">
        <v>62</v>
      </c>
      <c r="J968" s="151" t="s">
        <v>62</v>
      </c>
      <c r="K968" s="151" t="s">
        <v>736</v>
      </c>
      <c r="L968" s="151" t="s">
        <v>1378</v>
      </c>
      <c r="M968" s="158">
        <v>79675.02</v>
      </c>
    </row>
    <row r="969" spans="1:13" hidden="1" outlineLevel="2" x14ac:dyDescent="0.2">
      <c r="A969" s="156">
        <v>202005</v>
      </c>
      <c r="B969" s="150">
        <v>40200010</v>
      </c>
      <c r="C969" s="151" t="s">
        <v>874</v>
      </c>
      <c r="D969" s="152">
        <v>43982</v>
      </c>
      <c r="E969" s="151" t="s">
        <v>416</v>
      </c>
      <c r="F969" s="151" t="s">
        <v>417</v>
      </c>
      <c r="G969" s="151" t="s">
        <v>817</v>
      </c>
      <c r="H969" s="151" t="s">
        <v>536</v>
      </c>
      <c r="I969" s="151" t="s">
        <v>62</v>
      </c>
      <c r="J969" s="151" t="s">
        <v>62</v>
      </c>
      <c r="K969" s="151" t="s">
        <v>736</v>
      </c>
      <c r="L969" s="151" t="s">
        <v>1379</v>
      </c>
      <c r="M969" s="158">
        <v>-5922</v>
      </c>
    </row>
    <row r="970" spans="1:13" hidden="1" outlineLevel="2" x14ac:dyDescent="0.2">
      <c r="A970" s="156">
        <v>202005</v>
      </c>
      <c r="B970" s="150">
        <v>40200010</v>
      </c>
      <c r="C970" s="151" t="s">
        <v>874</v>
      </c>
      <c r="D970" s="152">
        <v>43982</v>
      </c>
      <c r="E970" s="151" t="s">
        <v>416</v>
      </c>
      <c r="F970" s="151" t="s">
        <v>417</v>
      </c>
      <c r="G970" s="151" t="s">
        <v>817</v>
      </c>
      <c r="H970" s="151" t="s">
        <v>536</v>
      </c>
      <c r="I970" s="151" t="s">
        <v>62</v>
      </c>
      <c r="J970" s="151" t="s">
        <v>62</v>
      </c>
      <c r="K970" s="151" t="s">
        <v>736</v>
      </c>
      <c r="L970" s="151" t="s">
        <v>1380</v>
      </c>
      <c r="M970" s="158">
        <v>-604</v>
      </c>
    </row>
    <row r="971" spans="1:13" hidden="1" outlineLevel="2" x14ac:dyDescent="0.2">
      <c r="A971" s="156">
        <v>202005</v>
      </c>
      <c r="B971" s="150">
        <v>40200010</v>
      </c>
      <c r="C971" s="151" t="s">
        <v>874</v>
      </c>
      <c r="D971" s="152">
        <v>43982</v>
      </c>
      <c r="E971" s="151" t="s">
        <v>416</v>
      </c>
      <c r="F971" s="151" t="s">
        <v>417</v>
      </c>
      <c r="G971" s="151" t="s">
        <v>817</v>
      </c>
      <c r="H971" s="151" t="s">
        <v>443</v>
      </c>
      <c r="I971" s="151" t="s">
        <v>62</v>
      </c>
      <c r="J971" s="151" t="s">
        <v>62</v>
      </c>
      <c r="K971" s="151" t="s">
        <v>736</v>
      </c>
      <c r="L971" s="151" t="s">
        <v>1381</v>
      </c>
      <c r="M971" s="158">
        <v>-2030</v>
      </c>
    </row>
    <row r="972" spans="1:13" hidden="1" outlineLevel="2" x14ac:dyDescent="0.2">
      <c r="A972" s="156">
        <v>202005</v>
      </c>
      <c r="B972" s="150">
        <v>40200010</v>
      </c>
      <c r="C972" s="151" t="s">
        <v>874</v>
      </c>
      <c r="D972" s="152">
        <v>43982</v>
      </c>
      <c r="E972" s="151" t="s">
        <v>326</v>
      </c>
      <c r="F972" s="151" t="s">
        <v>327</v>
      </c>
      <c r="G972" s="151" t="s">
        <v>817</v>
      </c>
      <c r="H972" s="151" t="s">
        <v>536</v>
      </c>
      <c r="I972" s="151" t="s">
        <v>62</v>
      </c>
      <c r="J972" s="151" t="s">
        <v>62</v>
      </c>
      <c r="K972" s="151" t="s">
        <v>736</v>
      </c>
      <c r="L972" s="151" t="s">
        <v>1382</v>
      </c>
      <c r="M972" s="158">
        <v>226</v>
      </c>
    </row>
    <row r="973" spans="1:13" hidden="1" outlineLevel="2" x14ac:dyDescent="0.2">
      <c r="A973" s="156">
        <v>202005</v>
      </c>
      <c r="B973" s="150">
        <v>40200010</v>
      </c>
      <c r="C973" s="151" t="s">
        <v>874</v>
      </c>
      <c r="D973" s="152">
        <v>43982</v>
      </c>
      <c r="E973" s="151" t="s">
        <v>301</v>
      </c>
      <c r="F973" s="151" t="s">
        <v>302</v>
      </c>
      <c r="G973" s="151" t="s">
        <v>817</v>
      </c>
      <c r="H973" s="151" t="s">
        <v>443</v>
      </c>
      <c r="I973" s="151" t="s">
        <v>62</v>
      </c>
      <c r="J973" s="151" t="s">
        <v>62</v>
      </c>
      <c r="K973" s="151" t="s">
        <v>736</v>
      </c>
      <c r="L973" s="151" t="s">
        <v>1378</v>
      </c>
      <c r="M973" s="158">
        <v>368842.16</v>
      </c>
    </row>
    <row r="974" spans="1:13" hidden="1" outlineLevel="2" x14ac:dyDescent="0.2">
      <c r="A974" s="156">
        <v>202005</v>
      </c>
      <c r="B974" s="150">
        <v>40200010</v>
      </c>
      <c r="C974" s="151" t="s">
        <v>874</v>
      </c>
      <c r="D974" s="152">
        <v>43982</v>
      </c>
      <c r="E974" s="151" t="s">
        <v>301</v>
      </c>
      <c r="F974" s="151" t="s">
        <v>302</v>
      </c>
      <c r="G974" s="151" t="s">
        <v>817</v>
      </c>
      <c r="H974" s="151" t="s">
        <v>526</v>
      </c>
      <c r="I974" s="151" t="s">
        <v>62</v>
      </c>
      <c r="J974" s="151" t="s">
        <v>62</v>
      </c>
      <c r="K974" s="151" t="s">
        <v>736</v>
      </c>
      <c r="L974" s="151" t="s">
        <v>1378</v>
      </c>
      <c r="M974" s="158">
        <v>23677.07</v>
      </c>
    </row>
    <row r="975" spans="1:13" hidden="1" outlineLevel="2" x14ac:dyDescent="0.2">
      <c r="A975" s="156">
        <v>202005</v>
      </c>
      <c r="B975" s="150">
        <v>40200010</v>
      </c>
      <c r="C975" s="151" t="s">
        <v>874</v>
      </c>
      <c r="D975" s="152">
        <v>43982</v>
      </c>
      <c r="E975" s="151" t="s">
        <v>914</v>
      </c>
      <c r="F975" s="151" t="s">
        <v>562</v>
      </c>
      <c r="G975" s="151" t="s">
        <v>62</v>
      </c>
      <c r="H975" s="151" t="s">
        <v>62</v>
      </c>
      <c r="I975" s="151" t="s">
        <v>62</v>
      </c>
      <c r="J975" s="151" t="s">
        <v>62</v>
      </c>
      <c r="K975" s="151" t="s">
        <v>736</v>
      </c>
      <c r="L975" s="151" t="s">
        <v>1378</v>
      </c>
      <c r="M975" s="158">
        <v>-615894.54</v>
      </c>
    </row>
    <row r="976" spans="1:13" hidden="1" outlineLevel="2" x14ac:dyDescent="0.2">
      <c r="A976" s="156">
        <v>202005</v>
      </c>
      <c r="B976" s="150">
        <v>40200010</v>
      </c>
      <c r="C976" s="151" t="s">
        <v>874</v>
      </c>
      <c r="D976" s="152">
        <v>43982</v>
      </c>
      <c r="E976" s="151" t="s">
        <v>326</v>
      </c>
      <c r="F976" s="151" t="s">
        <v>327</v>
      </c>
      <c r="G976" s="151" t="s">
        <v>817</v>
      </c>
      <c r="H976" s="151" t="s">
        <v>436</v>
      </c>
      <c r="I976" s="151" t="s">
        <v>62</v>
      </c>
      <c r="J976" s="151" t="s">
        <v>62</v>
      </c>
      <c r="K976" s="151" t="s">
        <v>736</v>
      </c>
      <c r="L976" s="151" t="s">
        <v>1383</v>
      </c>
      <c r="M976" s="158">
        <v>185</v>
      </c>
    </row>
    <row r="977" spans="1:13" hidden="1" outlineLevel="2" x14ac:dyDescent="0.2">
      <c r="A977" s="156">
        <v>202005</v>
      </c>
      <c r="B977" s="150">
        <v>40200012</v>
      </c>
      <c r="C977" s="151" t="s">
        <v>874</v>
      </c>
      <c r="D977" s="152">
        <v>43982</v>
      </c>
      <c r="E977" s="151" t="s">
        <v>315</v>
      </c>
      <c r="F977" s="151" t="s">
        <v>300</v>
      </c>
      <c r="G977" s="151" t="s">
        <v>817</v>
      </c>
      <c r="H977" s="151" t="s">
        <v>436</v>
      </c>
      <c r="I977" s="151" t="s">
        <v>62</v>
      </c>
      <c r="J977" s="151" t="s">
        <v>62</v>
      </c>
      <c r="K977" s="151" t="s">
        <v>736</v>
      </c>
      <c r="L977" s="151" t="s">
        <v>1384</v>
      </c>
      <c r="M977" s="158">
        <v>46275</v>
      </c>
    </row>
    <row r="978" spans="1:13" hidden="1" outlineLevel="2" x14ac:dyDescent="0.2">
      <c r="A978" s="156">
        <v>202005</v>
      </c>
      <c r="B978" s="150">
        <v>40200012</v>
      </c>
      <c r="C978" s="151" t="s">
        <v>874</v>
      </c>
      <c r="D978" s="152">
        <v>43982</v>
      </c>
      <c r="E978" s="151" t="s">
        <v>315</v>
      </c>
      <c r="F978" s="151" t="s">
        <v>300</v>
      </c>
      <c r="G978" s="151" t="s">
        <v>817</v>
      </c>
      <c r="H978" s="151" t="s">
        <v>443</v>
      </c>
      <c r="I978" s="151" t="s">
        <v>62</v>
      </c>
      <c r="J978" s="151" t="s">
        <v>62</v>
      </c>
      <c r="K978" s="151" t="s">
        <v>736</v>
      </c>
      <c r="L978" s="151" t="s">
        <v>1384</v>
      </c>
      <c r="M978" s="158">
        <v>119025</v>
      </c>
    </row>
    <row r="979" spans="1:13" hidden="1" outlineLevel="2" x14ac:dyDescent="0.2">
      <c r="A979" s="156">
        <v>202005</v>
      </c>
      <c r="B979" s="150">
        <v>40200012</v>
      </c>
      <c r="C979" s="151" t="s">
        <v>874</v>
      </c>
      <c r="D979" s="152">
        <v>43982</v>
      </c>
      <c r="E979" s="151" t="s">
        <v>315</v>
      </c>
      <c r="F979" s="151" t="s">
        <v>300</v>
      </c>
      <c r="G979" s="151" t="s">
        <v>817</v>
      </c>
      <c r="H979" s="151" t="s">
        <v>449</v>
      </c>
      <c r="I979" s="151" t="s">
        <v>62</v>
      </c>
      <c r="J979" s="151" t="s">
        <v>62</v>
      </c>
      <c r="K979" s="151" t="s">
        <v>736</v>
      </c>
      <c r="L979" s="151" t="s">
        <v>1384</v>
      </c>
      <c r="M979" s="158">
        <v>26450</v>
      </c>
    </row>
    <row r="980" spans="1:13" hidden="1" outlineLevel="2" x14ac:dyDescent="0.2">
      <c r="A980" s="156">
        <v>202005</v>
      </c>
      <c r="B980" s="150">
        <v>40200012</v>
      </c>
      <c r="C980" s="151" t="s">
        <v>874</v>
      </c>
      <c r="D980" s="152">
        <v>43982</v>
      </c>
      <c r="E980" s="151" t="s">
        <v>315</v>
      </c>
      <c r="F980" s="151" t="s">
        <v>300</v>
      </c>
      <c r="G980" s="151" t="s">
        <v>817</v>
      </c>
      <c r="H980" s="151" t="s">
        <v>546</v>
      </c>
      <c r="I980" s="151" t="s">
        <v>62</v>
      </c>
      <c r="J980" s="151" t="s">
        <v>62</v>
      </c>
      <c r="K980" s="151" t="s">
        <v>736</v>
      </c>
      <c r="L980" s="151" t="s">
        <v>1384</v>
      </c>
      <c r="M980" s="158">
        <v>22475</v>
      </c>
    </row>
    <row r="981" spans="1:13" hidden="1" outlineLevel="2" x14ac:dyDescent="0.2">
      <c r="A981" s="156">
        <v>202005</v>
      </c>
      <c r="B981" s="150">
        <v>40200012</v>
      </c>
      <c r="C981" s="151" t="s">
        <v>874</v>
      </c>
      <c r="D981" s="152">
        <v>43982</v>
      </c>
      <c r="E981" s="151" t="s">
        <v>315</v>
      </c>
      <c r="F981" s="151" t="s">
        <v>300</v>
      </c>
      <c r="G981" s="151" t="s">
        <v>817</v>
      </c>
      <c r="H981" s="151" t="s">
        <v>526</v>
      </c>
      <c r="I981" s="151" t="s">
        <v>62</v>
      </c>
      <c r="J981" s="151" t="s">
        <v>62</v>
      </c>
      <c r="K981" s="151" t="s">
        <v>736</v>
      </c>
      <c r="L981" s="151" t="s">
        <v>1384</v>
      </c>
      <c r="M981" s="158">
        <v>19825</v>
      </c>
    </row>
    <row r="982" spans="1:13" hidden="1" outlineLevel="2" x14ac:dyDescent="0.2">
      <c r="A982" s="156">
        <v>202005</v>
      </c>
      <c r="B982" s="150">
        <v>40200012</v>
      </c>
      <c r="C982" s="151" t="s">
        <v>874</v>
      </c>
      <c r="D982" s="152">
        <v>43982</v>
      </c>
      <c r="E982" s="151" t="s">
        <v>315</v>
      </c>
      <c r="F982" s="151" t="s">
        <v>300</v>
      </c>
      <c r="G982" s="151" t="s">
        <v>817</v>
      </c>
      <c r="H982" s="151" t="s">
        <v>526</v>
      </c>
      <c r="I982" s="151" t="s">
        <v>62</v>
      </c>
      <c r="J982" s="151" t="s">
        <v>62</v>
      </c>
      <c r="K982" s="151" t="s">
        <v>736</v>
      </c>
      <c r="L982" s="151" t="s">
        <v>1384</v>
      </c>
      <c r="M982" s="158">
        <v>-438975</v>
      </c>
    </row>
    <row r="983" spans="1:13" hidden="1" outlineLevel="2" x14ac:dyDescent="0.2">
      <c r="A983" s="156">
        <v>202005</v>
      </c>
      <c r="B983" s="150">
        <v>40200012</v>
      </c>
      <c r="C983" s="151" t="s">
        <v>874</v>
      </c>
      <c r="D983" s="152">
        <v>43982</v>
      </c>
      <c r="E983" s="151" t="s">
        <v>299</v>
      </c>
      <c r="F983" s="151" t="s">
        <v>300</v>
      </c>
      <c r="G983" s="151" t="s">
        <v>817</v>
      </c>
      <c r="H983" s="151" t="s">
        <v>436</v>
      </c>
      <c r="I983" s="151" t="s">
        <v>62</v>
      </c>
      <c r="J983" s="151" t="s">
        <v>62</v>
      </c>
      <c r="K983" s="151" t="s">
        <v>736</v>
      </c>
      <c r="L983" s="151" t="s">
        <v>1384</v>
      </c>
      <c r="M983" s="158">
        <v>-46275</v>
      </c>
    </row>
    <row r="984" spans="1:13" hidden="1" outlineLevel="2" x14ac:dyDescent="0.2">
      <c r="A984" s="156">
        <v>202005</v>
      </c>
      <c r="B984" s="150">
        <v>40200012</v>
      </c>
      <c r="C984" s="151" t="s">
        <v>874</v>
      </c>
      <c r="D984" s="152">
        <v>43982</v>
      </c>
      <c r="E984" s="151" t="s">
        <v>299</v>
      </c>
      <c r="F984" s="151" t="s">
        <v>300</v>
      </c>
      <c r="G984" s="151" t="s">
        <v>817</v>
      </c>
      <c r="H984" s="151" t="s">
        <v>443</v>
      </c>
      <c r="I984" s="151" t="s">
        <v>62</v>
      </c>
      <c r="J984" s="151" t="s">
        <v>62</v>
      </c>
      <c r="K984" s="151" t="s">
        <v>736</v>
      </c>
      <c r="L984" s="151" t="s">
        <v>1384</v>
      </c>
      <c r="M984" s="158">
        <v>-119025</v>
      </c>
    </row>
    <row r="985" spans="1:13" hidden="1" outlineLevel="2" x14ac:dyDescent="0.2">
      <c r="A985" s="156">
        <v>202005</v>
      </c>
      <c r="B985" s="150">
        <v>40200012</v>
      </c>
      <c r="C985" s="151" t="s">
        <v>874</v>
      </c>
      <c r="D985" s="152">
        <v>43982</v>
      </c>
      <c r="E985" s="151" t="s">
        <v>299</v>
      </c>
      <c r="F985" s="151" t="s">
        <v>300</v>
      </c>
      <c r="G985" s="151" t="s">
        <v>817</v>
      </c>
      <c r="H985" s="151" t="s">
        <v>526</v>
      </c>
      <c r="I985" s="151" t="s">
        <v>62</v>
      </c>
      <c r="J985" s="151" t="s">
        <v>62</v>
      </c>
      <c r="K985" s="151" t="s">
        <v>736</v>
      </c>
      <c r="L985" s="151" t="s">
        <v>1384</v>
      </c>
      <c r="M985" s="158">
        <v>-19825</v>
      </c>
    </row>
    <row r="986" spans="1:13" hidden="1" outlineLevel="2" x14ac:dyDescent="0.2">
      <c r="A986" s="156">
        <v>202005</v>
      </c>
      <c r="B986" s="150">
        <v>40200012</v>
      </c>
      <c r="C986" s="151" t="s">
        <v>874</v>
      </c>
      <c r="D986" s="152">
        <v>43982</v>
      </c>
      <c r="E986" s="151" t="s">
        <v>299</v>
      </c>
      <c r="F986" s="151" t="s">
        <v>300</v>
      </c>
      <c r="G986" s="151" t="s">
        <v>817</v>
      </c>
      <c r="H986" s="151" t="s">
        <v>526</v>
      </c>
      <c r="I986" s="151" t="s">
        <v>62</v>
      </c>
      <c r="J986" s="151" t="s">
        <v>62</v>
      </c>
      <c r="K986" s="151" t="s">
        <v>736</v>
      </c>
      <c r="L986" s="151" t="s">
        <v>1384</v>
      </c>
      <c r="M986" s="158">
        <v>438975</v>
      </c>
    </row>
    <row r="987" spans="1:13" hidden="1" outlineLevel="2" x14ac:dyDescent="0.2">
      <c r="A987" s="156">
        <v>202005</v>
      </c>
      <c r="B987" s="150">
        <v>40200012</v>
      </c>
      <c r="C987" s="151" t="s">
        <v>874</v>
      </c>
      <c r="D987" s="152">
        <v>43982</v>
      </c>
      <c r="E987" s="151" t="s">
        <v>299</v>
      </c>
      <c r="F987" s="151" t="s">
        <v>300</v>
      </c>
      <c r="G987" s="151" t="s">
        <v>876</v>
      </c>
      <c r="H987" s="151" t="s">
        <v>360</v>
      </c>
      <c r="I987" s="151" t="s">
        <v>62</v>
      </c>
      <c r="J987" s="151" t="s">
        <v>62</v>
      </c>
      <c r="K987" s="151" t="s">
        <v>736</v>
      </c>
      <c r="L987" s="151" t="s">
        <v>1384</v>
      </c>
      <c r="M987" s="158">
        <v>-33050</v>
      </c>
    </row>
    <row r="988" spans="1:13" hidden="1" outlineLevel="2" x14ac:dyDescent="0.2">
      <c r="A988" s="156">
        <v>202005</v>
      </c>
      <c r="B988" s="150">
        <v>40200012</v>
      </c>
      <c r="C988" s="151" t="s">
        <v>874</v>
      </c>
      <c r="D988" s="152">
        <v>43982</v>
      </c>
      <c r="E988" s="151" t="s">
        <v>299</v>
      </c>
      <c r="F988" s="151" t="s">
        <v>300</v>
      </c>
      <c r="G988" s="151" t="s">
        <v>976</v>
      </c>
      <c r="H988" s="151" t="s">
        <v>344</v>
      </c>
      <c r="I988" s="151" t="s">
        <v>62</v>
      </c>
      <c r="J988" s="151" t="s">
        <v>62</v>
      </c>
      <c r="K988" s="151" t="s">
        <v>736</v>
      </c>
      <c r="L988" s="151" t="s">
        <v>1384</v>
      </c>
      <c r="M988" s="158">
        <v>-33050</v>
      </c>
    </row>
    <row r="989" spans="1:13" hidden="1" outlineLevel="2" x14ac:dyDescent="0.2">
      <c r="A989" s="156">
        <v>202005</v>
      </c>
      <c r="B989" s="150">
        <v>40200012</v>
      </c>
      <c r="C989" s="151" t="s">
        <v>874</v>
      </c>
      <c r="D989" s="152">
        <v>43982</v>
      </c>
      <c r="E989" s="151" t="s">
        <v>315</v>
      </c>
      <c r="F989" s="151" t="s">
        <v>300</v>
      </c>
      <c r="G989" s="151" t="s">
        <v>876</v>
      </c>
      <c r="H989" s="151" t="s">
        <v>360</v>
      </c>
      <c r="I989" s="151" t="s">
        <v>62</v>
      </c>
      <c r="J989" s="151" t="s">
        <v>62</v>
      </c>
      <c r="K989" s="151" t="s">
        <v>736</v>
      </c>
      <c r="L989" s="151" t="s">
        <v>1384</v>
      </c>
      <c r="M989" s="158">
        <v>33050</v>
      </c>
    </row>
    <row r="990" spans="1:13" hidden="1" outlineLevel="2" x14ac:dyDescent="0.2">
      <c r="A990" s="156">
        <v>202005</v>
      </c>
      <c r="B990" s="150">
        <v>40200012</v>
      </c>
      <c r="C990" s="151" t="s">
        <v>874</v>
      </c>
      <c r="D990" s="152">
        <v>43982</v>
      </c>
      <c r="E990" s="151" t="s">
        <v>299</v>
      </c>
      <c r="F990" s="151" t="s">
        <v>300</v>
      </c>
      <c r="G990" s="151" t="s">
        <v>817</v>
      </c>
      <c r="H990" s="151" t="s">
        <v>449</v>
      </c>
      <c r="I990" s="151" t="s">
        <v>62</v>
      </c>
      <c r="J990" s="151" t="s">
        <v>62</v>
      </c>
      <c r="K990" s="151" t="s">
        <v>736</v>
      </c>
      <c r="L990" s="151" t="s">
        <v>1384</v>
      </c>
      <c r="M990" s="158">
        <v>-26450</v>
      </c>
    </row>
    <row r="991" spans="1:13" hidden="1" outlineLevel="2" x14ac:dyDescent="0.2">
      <c r="A991" s="156">
        <v>202005</v>
      </c>
      <c r="B991" s="150">
        <v>40200012</v>
      </c>
      <c r="C991" s="151" t="s">
        <v>874</v>
      </c>
      <c r="D991" s="152">
        <v>43982</v>
      </c>
      <c r="E991" s="151" t="s">
        <v>299</v>
      </c>
      <c r="F991" s="151" t="s">
        <v>300</v>
      </c>
      <c r="G991" s="151" t="s">
        <v>817</v>
      </c>
      <c r="H991" s="151" t="s">
        <v>546</v>
      </c>
      <c r="I991" s="151" t="s">
        <v>62</v>
      </c>
      <c r="J991" s="151" t="s">
        <v>62</v>
      </c>
      <c r="K991" s="151" t="s">
        <v>736</v>
      </c>
      <c r="L991" s="151" t="s">
        <v>1384</v>
      </c>
      <c r="M991" s="158">
        <v>-22475</v>
      </c>
    </row>
    <row r="992" spans="1:13" hidden="1" outlineLevel="2" x14ac:dyDescent="0.2">
      <c r="A992" s="156">
        <v>202005</v>
      </c>
      <c r="B992" s="150">
        <v>40200012</v>
      </c>
      <c r="C992" s="151" t="s">
        <v>874</v>
      </c>
      <c r="D992" s="152">
        <v>43982</v>
      </c>
      <c r="E992" s="151" t="s">
        <v>315</v>
      </c>
      <c r="F992" s="151" t="s">
        <v>300</v>
      </c>
      <c r="G992" s="151" t="s">
        <v>807</v>
      </c>
      <c r="H992" s="151" t="s">
        <v>426</v>
      </c>
      <c r="I992" s="151" t="s">
        <v>62</v>
      </c>
      <c r="J992" s="151" t="s">
        <v>62</v>
      </c>
      <c r="K992" s="151" t="s">
        <v>736</v>
      </c>
      <c r="L992" s="151" t="s">
        <v>1384</v>
      </c>
      <c r="M992" s="158">
        <v>46275</v>
      </c>
    </row>
    <row r="993" spans="1:13" hidden="1" outlineLevel="2" x14ac:dyDescent="0.2">
      <c r="A993" s="156">
        <v>202005</v>
      </c>
      <c r="B993" s="150">
        <v>40200012</v>
      </c>
      <c r="C993" s="151" t="s">
        <v>874</v>
      </c>
      <c r="D993" s="152">
        <v>43982</v>
      </c>
      <c r="E993" s="151" t="s">
        <v>315</v>
      </c>
      <c r="F993" s="151" t="s">
        <v>300</v>
      </c>
      <c r="G993" s="151" t="s">
        <v>919</v>
      </c>
      <c r="H993" s="151" t="s">
        <v>451</v>
      </c>
      <c r="I993" s="151" t="s">
        <v>62</v>
      </c>
      <c r="J993" s="151" t="s">
        <v>62</v>
      </c>
      <c r="K993" s="151" t="s">
        <v>736</v>
      </c>
      <c r="L993" s="151" t="s">
        <v>1384</v>
      </c>
      <c r="M993" s="158">
        <v>19825</v>
      </c>
    </row>
    <row r="994" spans="1:13" hidden="1" outlineLevel="2" x14ac:dyDescent="0.2">
      <c r="A994" s="156">
        <v>202005</v>
      </c>
      <c r="B994" s="150">
        <v>40200012</v>
      </c>
      <c r="C994" s="151" t="s">
        <v>874</v>
      </c>
      <c r="D994" s="152">
        <v>43982</v>
      </c>
      <c r="E994" s="151" t="s">
        <v>299</v>
      </c>
      <c r="F994" s="151" t="s">
        <v>300</v>
      </c>
      <c r="G994" s="151" t="s">
        <v>919</v>
      </c>
      <c r="H994" s="151" t="s">
        <v>451</v>
      </c>
      <c r="I994" s="151" t="s">
        <v>62</v>
      </c>
      <c r="J994" s="151" t="s">
        <v>62</v>
      </c>
      <c r="K994" s="151" t="s">
        <v>736</v>
      </c>
      <c r="L994" s="151" t="s">
        <v>1384</v>
      </c>
      <c r="M994" s="158">
        <v>-19825</v>
      </c>
    </row>
    <row r="995" spans="1:13" hidden="1" outlineLevel="2" x14ac:dyDescent="0.2">
      <c r="A995" s="156">
        <v>202005</v>
      </c>
      <c r="B995" s="150">
        <v>40200012</v>
      </c>
      <c r="C995" s="151" t="s">
        <v>874</v>
      </c>
      <c r="D995" s="152">
        <v>43982</v>
      </c>
      <c r="E995" s="151" t="s">
        <v>299</v>
      </c>
      <c r="F995" s="151" t="s">
        <v>300</v>
      </c>
      <c r="G995" s="151" t="s">
        <v>807</v>
      </c>
      <c r="H995" s="151" t="s">
        <v>418</v>
      </c>
      <c r="I995" s="151" t="s">
        <v>62</v>
      </c>
      <c r="J995" s="151" t="s">
        <v>62</v>
      </c>
      <c r="K995" s="151" t="s">
        <v>736</v>
      </c>
      <c r="L995" s="151" t="s">
        <v>1384</v>
      </c>
      <c r="M995" s="158">
        <v>-6600</v>
      </c>
    </row>
    <row r="996" spans="1:13" hidden="1" outlineLevel="2" x14ac:dyDescent="0.2">
      <c r="A996" s="156">
        <v>202005</v>
      </c>
      <c r="B996" s="150">
        <v>40200012</v>
      </c>
      <c r="C996" s="151" t="s">
        <v>874</v>
      </c>
      <c r="D996" s="152">
        <v>43982</v>
      </c>
      <c r="E996" s="151" t="s">
        <v>299</v>
      </c>
      <c r="F996" s="151" t="s">
        <v>300</v>
      </c>
      <c r="G996" s="151" t="s">
        <v>807</v>
      </c>
      <c r="H996" s="151" t="s">
        <v>426</v>
      </c>
      <c r="I996" s="151" t="s">
        <v>62</v>
      </c>
      <c r="J996" s="151" t="s">
        <v>62</v>
      </c>
      <c r="K996" s="151" t="s">
        <v>736</v>
      </c>
      <c r="L996" s="151" t="s">
        <v>1384</v>
      </c>
      <c r="M996" s="158">
        <v>-46275</v>
      </c>
    </row>
    <row r="997" spans="1:13" hidden="1" outlineLevel="2" x14ac:dyDescent="0.2">
      <c r="A997" s="156">
        <v>202005</v>
      </c>
      <c r="B997" s="150">
        <v>40200012</v>
      </c>
      <c r="C997" s="151" t="s">
        <v>874</v>
      </c>
      <c r="D997" s="152">
        <v>43982</v>
      </c>
      <c r="E997" s="151" t="s">
        <v>307</v>
      </c>
      <c r="F997" s="151" t="s">
        <v>308</v>
      </c>
      <c r="G997" s="151" t="s">
        <v>876</v>
      </c>
      <c r="H997" s="151" t="s">
        <v>360</v>
      </c>
      <c r="I997" s="151" t="s">
        <v>62</v>
      </c>
      <c r="J997" s="151" t="s">
        <v>62</v>
      </c>
      <c r="K997" s="151" t="s">
        <v>736</v>
      </c>
      <c r="L997" s="151" t="s">
        <v>1385</v>
      </c>
      <c r="M997" s="158">
        <v>7975</v>
      </c>
    </row>
    <row r="998" spans="1:13" hidden="1" outlineLevel="2" x14ac:dyDescent="0.2">
      <c r="A998" s="156">
        <v>202005</v>
      </c>
      <c r="B998" s="150">
        <v>40200012</v>
      </c>
      <c r="C998" s="151" t="s">
        <v>874</v>
      </c>
      <c r="D998" s="152">
        <v>43982</v>
      </c>
      <c r="E998" s="151" t="s">
        <v>307</v>
      </c>
      <c r="F998" s="151" t="s">
        <v>308</v>
      </c>
      <c r="G998" s="151" t="s">
        <v>919</v>
      </c>
      <c r="H998" s="151" t="s">
        <v>451</v>
      </c>
      <c r="I998" s="151" t="s">
        <v>62</v>
      </c>
      <c r="J998" s="151" t="s">
        <v>62</v>
      </c>
      <c r="K998" s="151" t="s">
        <v>736</v>
      </c>
      <c r="L998" s="151" t="s">
        <v>1385</v>
      </c>
      <c r="M998" s="158">
        <v>4775</v>
      </c>
    </row>
    <row r="999" spans="1:13" hidden="1" outlineLevel="2" x14ac:dyDescent="0.2">
      <c r="A999" s="156">
        <v>202005</v>
      </c>
      <c r="B999" s="150">
        <v>40200012</v>
      </c>
      <c r="C999" s="151" t="s">
        <v>874</v>
      </c>
      <c r="D999" s="152">
        <v>43982</v>
      </c>
      <c r="E999" s="151" t="s">
        <v>307</v>
      </c>
      <c r="F999" s="151" t="s">
        <v>308</v>
      </c>
      <c r="G999" s="151" t="s">
        <v>807</v>
      </c>
      <c r="H999" s="151" t="s">
        <v>414</v>
      </c>
      <c r="I999" s="151" t="s">
        <v>62</v>
      </c>
      <c r="J999" s="151" t="s">
        <v>62</v>
      </c>
      <c r="K999" s="151" t="s">
        <v>736</v>
      </c>
      <c r="L999" s="151" t="s">
        <v>1385</v>
      </c>
      <c r="M999" s="158">
        <v>15925</v>
      </c>
    </row>
    <row r="1000" spans="1:13" hidden="1" outlineLevel="2" x14ac:dyDescent="0.2">
      <c r="A1000" s="156">
        <v>202005</v>
      </c>
      <c r="B1000" s="150">
        <v>40200012</v>
      </c>
      <c r="C1000" s="151" t="s">
        <v>874</v>
      </c>
      <c r="D1000" s="152">
        <v>43982</v>
      </c>
      <c r="E1000" s="151" t="s">
        <v>307</v>
      </c>
      <c r="F1000" s="151" t="s">
        <v>308</v>
      </c>
      <c r="G1000" s="151" t="s">
        <v>807</v>
      </c>
      <c r="H1000" s="151" t="s">
        <v>418</v>
      </c>
      <c r="I1000" s="151" t="s">
        <v>62</v>
      </c>
      <c r="J1000" s="151" t="s">
        <v>62</v>
      </c>
      <c r="K1000" s="151" t="s">
        <v>736</v>
      </c>
      <c r="L1000" s="151" t="s">
        <v>1385</v>
      </c>
      <c r="M1000" s="158">
        <v>1600</v>
      </c>
    </row>
    <row r="1001" spans="1:13" hidden="1" outlineLevel="2" x14ac:dyDescent="0.2">
      <c r="A1001" s="156">
        <v>202005</v>
      </c>
      <c r="B1001" s="150">
        <v>40200012</v>
      </c>
      <c r="C1001" s="151" t="s">
        <v>874</v>
      </c>
      <c r="D1001" s="152">
        <v>43982</v>
      </c>
      <c r="E1001" s="151" t="s">
        <v>307</v>
      </c>
      <c r="F1001" s="151" t="s">
        <v>308</v>
      </c>
      <c r="G1001" s="151" t="s">
        <v>807</v>
      </c>
      <c r="H1001" s="151" t="s">
        <v>426</v>
      </c>
      <c r="I1001" s="151" t="s">
        <v>62</v>
      </c>
      <c r="J1001" s="151" t="s">
        <v>62</v>
      </c>
      <c r="K1001" s="151" t="s">
        <v>736</v>
      </c>
      <c r="L1001" s="151" t="s">
        <v>1385</v>
      </c>
      <c r="M1001" s="158">
        <v>11150</v>
      </c>
    </row>
    <row r="1002" spans="1:13" hidden="1" outlineLevel="2" x14ac:dyDescent="0.2">
      <c r="A1002" s="156">
        <v>202005</v>
      </c>
      <c r="B1002" s="150">
        <v>40200012</v>
      </c>
      <c r="C1002" s="151" t="s">
        <v>874</v>
      </c>
      <c r="D1002" s="152">
        <v>43982</v>
      </c>
      <c r="E1002" s="151" t="s">
        <v>315</v>
      </c>
      <c r="F1002" s="151" t="s">
        <v>300</v>
      </c>
      <c r="G1002" s="151" t="s">
        <v>807</v>
      </c>
      <c r="H1002" s="151" t="s">
        <v>414</v>
      </c>
      <c r="I1002" s="151" t="s">
        <v>62</v>
      </c>
      <c r="J1002" s="151" t="s">
        <v>62</v>
      </c>
      <c r="K1002" s="151" t="s">
        <v>736</v>
      </c>
      <c r="L1002" s="151" t="s">
        <v>1384</v>
      </c>
      <c r="M1002" s="158">
        <v>66125</v>
      </c>
    </row>
    <row r="1003" spans="1:13" hidden="1" outlineLevel="2" x14ac:dyDescent="0.2">
      <c r="A1003" s="156">
        <v>202005</v>
      </c>
      <c r="B1003" s="150">
        <v>40200012</v>
      </c>
      <c r="C1003" s="151" t="s">
        <v>874</v>
      </c>
      <c r="D1003" s="152">
        <v>43982</v>
      </c>
      <c r="E1003" s="151" t="s">
        <v>315</v>
      </c>
      <c r="F1003" s="151" t="s">
        <v>300</v>
      </c>
      <c r="G1003" s="151" t="s">
        <v>807</v>
      </c>
      <c r="H1003" s="151" t="s">
        <v>418</v>
      </c>
      <c r="I1003" s="151" t="s">
        <v>62</v>
      </c>
      <c r="J1003" s="151" t="s">
        <v>62</v>
      </c>
      <c r="K1003" s="151" t="s">
        <v>736</v>
      </c>
      <c r="L1003" s="151" t="s">
        <v>1384</v>
      </c>
      <c r="M1003" s="158">
        <v>6600</v>
      </c>
    </row>
    <row r="1004" spans="1:13" hidden="1" outlineLevel="2" x14ac:dyDescent="0.2">
      <c r="A1004" s="156">
        <v>202005</v>
      </c>
      <c r="B1004" s="150">
        <v>40200012</v>
      </c>
      <c r="C1004" s="151" t="s">
        <v>874</v>
      </c>
      <c r="D1004" s="152">
        <v>43982</v>
      </c>
      <c r="E1004" s="151" t="s">
        <v>307</v>
      </c>
      <c r="F1004" s="151" t="s">
        <v>308</v>
      </c>
      <c r="G1004" s="151" t="s">
        <v>817</v>
      </c>
      <c r="H1004" s="151" t="s">
        <v>436</v>
      </c>
      <c r="I1004" s="151" t="s">
        <v>62</v>
      </c>
      <c r="J1004" s="151" t="s">
        <v>62</v>
      </c>
      <c r="K1004" s="151" t="s">
        <v>736</v>
      </c>
      <c r="L1004" s="151" t="s">
        <v>1385</v>
      </c>
      <c r="M1004" s="158">
        <v>11150</v>
      </c>
    </row>
    <row r="1005" spans="1:13" hidden="1" outlineLevel="2" x14ac:dyDescent="0.2">
      <c r="A1005" s="156">
        <v>202005</v>
      </c>
      <c r="B1005" s="150">
        <v>40200012</v>
      </c>
      <c r="C1005" s="151" t="s">
        <v>874</v>
      </c>
      <c r="D1005" s="152">
        <v>43982</v>
      </c>
      <c r="E1005" s="151" t="s">
        <v>307</v>
      </c>
      <c r="F1005" s="151" t="s">
        <v>308</v>
      </c>
      <c r="G1005" s="151" t="s">
        <v>817</v>
      </c>
      <c r="H1005" s="151" t="s">
        <v>443</v>
      </c>
      <c r="I1005" s="151" t="s">
        <v>62</v>
      </c>
      <c r="J1005" s="151" t="s">
        <v>62</v>
      </c>
      <c r="K1005" s="151" t="s">
        <v>736</v>
      </c>
      <c r="L1005" s="151" t="s">
        <v>1385</v>
      </c>
      <c r="M1005" s="158">
        <v>28675</v>
      </c>
    </row>
    <row r="1006" spans="1:13" hidden="1" outlineLevel="2" x14ac:dyDescent="0.2">
      <c r="A1006" s="156">
        <v>202005</v>
      </c>
      <c r="B1006" s="150">
        <v>40200012</v>
      </c>
      <c r="C1006" s="151" t="s">
        <v>874</v>
      </c>
      <c r="D1006" s="152">
        <v>43982</v>
      </c>
      <c r="E1006" s="151" t="s">
        <v>307</v>
      </c>
      <c r="F1006" s="151" t="s">
        <v>308</v>
      </c>
      <c r="G1006" s="151" t="s">
        <v>817</v>
      </c>
      <c r="H1006" s="151" t="s">
        <v>449</v>
      </c>
      <c r="I1006" s="151" t="s">
        <v>62</v>
      </c>
      <c r="J1006" s="151" t="s">
        <v>62</v>
      </c>
      <c r="K1006" s="151" t="s">
        <v>736</v>
      </c>
      <c r="L1006" s="151" t="s">
        <v>1385</v>
      </c>
      <c r="M1006" s="158">
        <v>6375</v>
      </c>
    </row>
    <row r="1007" spans="1:13" hidden="1" outlineLevel="2" x14ac:dyDescent="0.2">
      <c r="A1007" s="156">
        <v>202005</v>
      </c>
      <c r="B1007" s="150">
        <v>40200012</v>
      </c>
      <c r="C1007" s="151" t="s">
        <v>874</v>
      </c>
      <c r="D1007" s="152">
        <v>43982</v>
      </c>
      <c r="E1007" s="151" t="s">
        <v>307</v>
      </c>
      <c r="F1007" s="151" t="s">
        <v>308</v>
      </c>
      <c r="G1007" s="151" t="s">
        <v>817</v>
      </c>
      <c r="H1007" s="151" t="s">
        <v>546</v>
      </c>
      <c r="I1007" s="151" t="s">
        <v>62</v>
      </c>
      <c r="J1007" s="151" t="s">
        <v>62</v>
      </c>
      <c r="K1007" s="151" t="s">
        <v>736</v>
      </c>
      <c r="L1007" s="151" t="s">
        <v>1385</v>
      </c>
      <c r="M1007" s="158">
        <v>5425</v>
      </c>
    </row>
    <row r="1008" spans="1:13" hidden="1" outlineLevel="2" x14ac:dyDescent="0.2">
      <c r="A1008" s="156">
        <v>202005</v>
      </c>
      <c r="B1008" s="150">
        <v>40200012</v>
      </c>
      <c r="C1008" s="151" t="s">
        <v>874</v>
      </c>
      <c r="D1008" s="152">
        <v>43982</v>
      </c>
      <c r="E1008" s="151" t="s">
        <v>307</v>
      </c>
      <c r="F1008" s="151" t="s">
        <v>308</v>
      </c>
      <c r="G1008" s="151" t="s">
        <v>817</v>
      </c>
      <c r="H1008" s="151" t="s">
        <v>526</v>
      </c>
      <c r="I1008" s="151" t="s">
        <v>62</v>
      </c>
      <c r="J1008" s="151" t="s">
        <v>62</v>
      </c>
      <c r="K1008" s="151" t="s">
        <v>736</v>
      </c>
      <c r="L1008" s="151" t="s">
        <v>1385</v>
      </c>
      <c r="M1008" s="158">
        <v>-101025</v>
      </c>
    </row>
    <row r="1009" spans="1:13" hidden="1" outlineLevel="2" x14ac:dyDescent="0.2">
      <c r="A1009" s="156">
        <v>202005</v>
      </c>
      <c r="B1009" s="150">
        <v>40200012</v>
      </c>
      <c r="C1009" s="151" t="s">
        <v>874</v>
      </c>
      <c r="D1009" s="152">
        <v>43982</v>
      </c>
      <c r="E1009" s="151" t="s">
        <v>315</v>
      </c>
      <c r="F1009" s="151" t="s">
        <v>300</v>
      </c>
      <c r="G1009" s="151" t="s">
        <v>976</v>
      </c>
      <c r="H1009" s="151" t="s">
        <v>344</v>
      </c>
      <c r="I1009" s="151" t="s">
        <v>62</v>
      </c>
      <c r="J1009" s="151" t="s">
        <v>62</v>
      </c>
      <c r="K1009" s="151" t="s">
        <v>736</v>
      </c>
      <c r="L1009" s="151" t="s">
        <v>1384</v>
      </c>
      <c r="M1009" s="158">
        <v>33050</v>
      </c>
    </row>
    <row r="1010" spans="1:13" hidden="1" outlineLevel="2" x14ac:dyDescent="0.2">
      <c r="A1010" s="156">
        <v>202005</v>
      </c>
      <c r="B1010" s="150">
        <v>40200012</v>
      </c>
      <c r="C1010" s="151" t="s">
        <v>874</v>
      </c>
      <c r="D1010" s="152">
        <v>43982</v>
      </c>
      <c r="E1010" s="151" t="s">
        <v>307</v>
      </c>
      <c r="F1010" s="151" t="s">
        <v>308</v>
      </c>
      <c r="G1010" s="151" t="s">
        <v>976</v>
      </c>
      <c r="H1010" s="151" t="s">
        <v>344</v>
      </c>
      <c r="I1010" s="151" t="s">
        <v>62</v>
      </c>
      <c r="J1010" s="151" t="s">
        <v>62</v>
      </c>
      <c r="K1010" s="151" t="s">
        <v>736</v>
      </c>
      <c r="L1010" s="151" t="s">
        <v>1385</v>
      </c>
      <c r="M1010" s="158">
        <v>7975</v>
      </c>
    </row>
    <row r="1011" spans="1:13" hidden="1" outlineLevel="2" x14ac:dyDescent="0.2">
      <c r="A1011" s="156">
        <v>202005</v>
      </c>
      <c r="B1011" s="150">
        <v>40200012</v>
      </c>
      <c r="C1011" s="151" t="s">
        <v>874</v>
      </c>
      <c r="D1011" s="152">
        <v>43982</v>
      </c>
      <c r="E1011" s="151" t="s">
        <v>299</v>
      </c>
      <c r="F1011" s="151" t="s">
        <v>300</v>
      </c>
      <c r="G1011" s="151" t="s">
        <v>807</v>
      </c>
      <c r="H1011" s="151" t="s">
        <v>414</v>
      </c>
      <c r="I1011" s="151" t="s">
        <v>62</v>
      </c>
      <c r="J1011" s="151" t="s">
        <v>62</v>
      </c>
      <c r="K1011" s="151" t="s">
        <v>736</v>
      </c>
      <c r="L1011" s="151" t="s">
        <v>1384</v>
      </c>
      <c r="M1011" s="158">
        <v>-66125</v>
      </c>
    </row>
    <row r="1012" spans="1:13" hidden="1" outlineLevel="2" x14ac:dyDescent="0.2">
      <c r="A1012" s="156">
        <v>202005</v>
      </c>
      <c r="B1012" s="150">
        <v>120000180</v>
      </c>
      <c r="C1012" s="151" t="s">
        <v>1083</v>
      </c>
      <c r="D1012" s="152">
        <v>43964</v>
      </c>
      <c r="E1012" s="151" t="s">
        <v>372</v>
      </c>
      <c r="F1012" s="151" t="s">
        <v>373</v>
      </c>
      <c r="G1012" s="151" t="s">
        <v>876</v>
      </c>
      <c r="H1012" s="151" t="s">
        <v>376</v>
      </c>
      <c r="I1012" s="151" t="s">
        <v>794</v>
      </c>
      <c r="J1012" s="151" t="s">
        <v>795</v>
      </c>
      <c r="K1012" s="151" t="s">
        <v>736</v>
      </c>
      <c r="L1012" s="151" t="s">
        <v>1386</v>
      </c>
      <c r="M1012" s="158">
        <v>150000</v>
      </c>
    </row>
    <row r="1013" spans="1:13" hidden="1" outlineLevel="2" x14ac:dyDescent="0.2">
      <c r="A1013" s="156">
        <v>202005</v>
      </c>
      <c r="B1013" s="150">
        <v>120000180</v>
      </c>
      <c r="C1013" s="151" t="s">
        <v>1083</v>
      </c>
      <c r="D1013" s="152">
        <v>43964</v>
      </c>
      <c r="E1013" s="151" t="s">
        <v>777</v>
      </c>
      <c r="F1013" s="151" t="s">
        <v>607</v>
      </c>
      <c r="G1013" s="151" t="s">
        <v>62</v>
      </c>
      <c r="H1013" s="151" t="s">
        <v>62</v>
      </c>
      <c r="I1013" s="151" t="s">
        <v>794</v>
      </c>
      <c r="J1013" s="151" t="s">
        <v>795</v>
      </c>
      <c r="K1013" s="151" t="s">
        <v>736</v>
      </c>
      <c r="L1013" s="151" t="s">
        <v>1386</v>
      </c>
      <c r="M1013" s="158">
        <v>-150000</v>
      </c>
    </row>
    <row r="1014" spans="1:13" hidden="1" outlineLevel="2" x14ac:dyDescent="0.2">
      <c r="A1014" s="156">
        <v>202005</v>
      </c>
      <c r="B1014" s="150">
        <v>120000181</v>
      </c>
      <c r="C1014" s="151" t="s">
        <v>1083</v>
      </c>
      <c r="D1014" s="152">
        <v>43914</v>
      </c>
      <c r="E1014" s="151" t="s">
        <v>777</v>
      </c>
      <c r="F1014" s="151" t="s">
        <v>607</v>
      </c>
      <c r="G1014" s="151" t="s">
        <v>62</v>
      </c>
      <c r="H1014" s="151" t="s">
        <v>62</v>
      </c>
      <c r="I1014" s="151" t="s">
        <v>1370</v>
      </c>
      <c r="J1014" s="151" t="s">
        <v>1371</v>
      </c>
      <c r="K1014" s="151" t="s">
        <v>736</v>
      </c>
      <c r="L1014" s="151" t="s">
        <v>1387</v>
      </c>
      <c r="M1014" s="158">
        <v>-52000</v>
      </c>
    </row>
    <row r="1015" spans="1:13" hidden="1" outlineLevel="2" x14ac:dyDescent="0.2">
      <c r="A1015" s="156">
        <v>202005</v>
      </c>
      <c r="B1015" s="150">
        <v>120000181</v>
      </c>
      <c r="C1015" s="151" t="s">
        <v>1083</v>
      </c>
      <c r="D1015" s="152">
        <v>43914</v>
      </c>
      <c r="E1015" s="151" t="s">
        <v>372</v>
      </c>
      <c r="F1015" s="151" t="s">
        <v>373</v>
      </c>
      <c r="G1015" s="151" t="s">
        <v>876</v>
      </c>
      <c r="H1015" s="151" t="s">
        <v>376</v>
      </c>
      <c r="I1015" s="151" t="s">
        <v>1370</v>
      </c>
      <c r="J1015" s="151" t="s">
        <v>1371</v>
      </c>
      <c r="K1015" s="151" t="s">
        <v>736</v>
      </c>
      <c r="L1015" s="151" t="s">
        <v>1387</v>
      </c>
      <c r="M1015" s="158">
        <v>52000</v>
      </c>
    </row>
    <row r="1016" spans="1:13" hidden="1" outlineLevel="2" x14ac:dyDescent="0.2">
      <c r="A1016" s="156">
        <v>202005</v>
      </c>
      <c r="B1016" s="150">
        <v>120000182</v>
      </c>
      <c r="C1016" s="151" t="s">
        <v>1083</v>
      </c>
      <c r="D1016" s="152">
        <v>43971</v>
      </c>
      <c r="E1016" s="151" t="s">
        <v>512</v>
      </c>
      <c r="F1016" s="151" t="s">
        <v>513</v>
      </c>
      <c r="G1016" s="151" t="s">
        <v>817</v>
      </c>
      <c r="H1016" s="151" t="s">
        <v>526</v>
      </c>
      <c r="I1016" s="151" t="s">
        <v>1310</v>
      </c>
      <c r="J1016" s="151" t="s">
        <v>1311</v>
      </c>
      <c r="K1016" s="151" t="s">
        <v>736</v>
      </c>
      <c r="L1016" s="151" t="s">
        <v>1388</v>
      </c>
      <c r="M1016" s="158">
        <v>566.15</v>
      </c>
    </row>
    <row r="1017" spans="1:13" hidden="1" outlineLevel="2" x14ac:dyDescent="0.2">
      <c r="A1017" s="156">
        <v>202005</v>
      </c>
      <c r="B1017" s="150">
        <v>120000182</v>
      </c>
      <c r="C1017" s="151" t="s">
        <v>1083</v>
      </c>
      <c r="D1017" s="152">
        <v>43971</v>
      </c>
      <c r="E1017" s="151" t="s">
        <v>777</v>
      </c>
      <c r="F1017" s="151" t="s">
        <v>607</v>
      </c>
      <c r="G1017" s="151" t="s">
        <v>62</v>
      </c>
      <c r="H1017" s="151" t="s">
        <v>62</v>
      </c>
      <c r="I1017" s="151" t="s">
        <v>1310</v>
      </c>
      <c r="J1017" s="151" t="s">
        <v>1311</v>
      </c>
      <c r="K1017" s="151" t="s">
        <v>736</v>
      </c>
      <c r="L1017" s="151" t="s">
        <v>62</v>
      </c>
      <c r="M1017" s="158">
        <v>-566.15</v>
      </c>
    </row>
    <row r="1018" spans="1:13" hidden="1" outlineLevel="2" x14ac:dyDescent="0.2">
      <c r="A1018" s="156">
        <v>202005</v>
      </c>
      <c r="B1018" s="150">
        <v>1300000554</v>
      </c>
      <c r="C1018" s="151" t="s">
        <v>944</v>
      </c>
      <c r="D1018" s="152">
        <v>43971</v>
      </c>
      <c r="E1018" s="151" t="s">
        <v>777</v>
      </c>
      <c r="F1018" s="151" t="s">
        <v>607</v>
      </c>
      <c r="G1018" s="151" t="s">
        <v>62</v>
      </c>
      <c r="H1018" s="151" t="s">
        <v>62</v>
      </c>
      <c r="I1018" s="151" t="s">
        <v>855</v>
      </c>
      <c r="J1018" s="151" t="s">
        <v>856</v>
      </c>
      <c r="K1018" s="151" t="s">
        <v>736</v>
      </c>
      <c r="L1018" s="151" t="s">
        <v>62</v>
      </c>
      <c r="M1018" s="158">
        <v>-2917.5</v>
      </c>
    </row>
    <row r="1019" spans="1:13" hidden="1" outlineLevel="2" x14ac:dyDescent="0.2">
      <c r="A1019" s="156">
        <v>202005</v>
      </c>
      <c r="B1019" s="150">
        <v>1300000554</v>
      </c>
      <c r="C1019" s="151" t="s">
        <v>944</v>
      </c>
      <c r="D1019" s="152">
        <v>43971</v>
      </c>
      <c r="E1019" s="151" t="s">
        <v>490</v>
      </c>
      <c r="F1019" s="151" t="s">
        <v>491</v>
      </c>
      <c r="G1019" s="151" t="s">
        <v>817</v>
      </c>
      <c r="H1019" s="151" t="s">
        <v>526</v>
      </c>
      <c r="I1019" s="151" t="s">
        <v>855</v>
      </c>
      <c r="J1019" s="151" t="s">
        <v>856</v>
      </c>
      <c r="K1019" s="151" t="s">
        <v>736</v>
      </c>
      <c r="L1019" s="151" t="s">
        <v>1389</v>
      </c>
      <c r="M1019" s="158">
        <v>2917.5</v>
      </c>
    </row>
    <row r="1020" spans="1:13" hidden="1" outlineLevel="2" x14ac:dyDescent="0.2">
      <c r="A1020" s="156">
        <v>202005</v>
      </c>
      <c r="B1020" s="150">
        <v>1300000555</v>
      </c>
      <c r="C1020" s="151" t="s">
        <v>944</v>
      </c>
      <c r="D1020" s="152">
        <v>43971</v>
      </c>
      <c r="E1020" s="151" t="s">
        <v>777</v>
      </c>
      <c r="F1020" s="151" t="s">
        <v>607</v>
      </c>
      <c r="G1020" s="151" t="s">
        <v>62</v>
      </c>
      <c r="H1020" s="151" t="s">
        <v>62</v>
      </c>
      <c r="I1020" s="151" t="s">
        <v>1390</v>
      </c>
      <c r="J1020" s="151" t="s">
        <v>1391</v>
      </c>
      <c r="K1020" s="151" t="s">
        <v>736</v>
      </c>
      <c r="L1020" s="151" t="s">
        <v>62</v>
      </c>
      <c r="M1020" s="158">
        <v>-2311.5500000000002</v>
      </c>
    </row>
    <row r="1021" spans="1:13" hidden="1" outlineLevel="2" x14ac:dyDescent="0.2">
      <c r="A1021" s="156">
        <v>202005</v>
      </c>
      <c r="B1021" s="150">
        <v>1300000555</v>
      </c>
      <c r="C1021" s="151" t="s">
        <v>944</v>
      </c>
      <c r="D1021" s="152">
        <v>43971</v>
      </c>
      <c r="E1021" s="151" t="s">
        <v>322</v>
      </c>
      <c r="F1021" s="151" t="s">
        <v>323</v>
      </c>
      <c r="G1021" s="151" t="s">
        <v>976</v>
      </c>
      <c r="H1021" s="151" t="s">
        <v>344</v>
      </c>
      <c r="I1021" s="151" t="s">
        <v>1390</v>
      </c>
      <c r="J1021" s="151" t="s">
        <v>1391</v>
      </c>
      <c r="K1021" s="151" t="s">
        <v>736</v>
      </c>
      <c r="L1021" s="151" t="s">
        <v>1392</v>
      </c>
      <c r="M1021" s="158">
        <v>2311.5500000000002</v>
      </c>
    </row>
    <row r="1022" spans="1:13" hidden="1" outlineLevel="2" x14ac:dyDescent="0.2">
      <c r="A1022" s="156">
        <v>202005</v>
      </c>
      <c r="B1022" s="150">
        <v>1300000556</v>
      </c>
      <c r="C1022" s="151" t="s">
        <v>944</v>
      </c>
      <c r="D1022" s="152">
        <v>43982</v>
      </c>
      <c r="E1022" s="151" t="s">
        <v>412</v>
      </c>
      <c r="F1022" s="151" t="s">
        <v>413</v>
      </c>
      <c r="G1022" s="151" t="s">
        <v>817</v>
      </c>
      <c r="H1022" s="151" t="s">
        <v>204</v>
      </c>
      <c r="I1022" s="151" t="s">
        <v>1393</v>
      </c>
      <c r="J1022" s="151" t="s">
        <v>1394</v>
      </c>
      <c r="K1022" s="151" t="s">
        <v>736</v>
      </c>
      <c r="L1022" s="151" t="s">
        <v>1395</v>
      </c>
      <c r="M1022" s="158">
        <v>720</v>
      </c>
    </row>
    <row r="1023" spans="1:13" hidden="1" outlineLevel="2" x14ac:dyDescent="0.2">
      <c r="A1023" s="156">
        <v>202005</v>
      </c>
      <c r="B1023" s="150">
        <v>1300000556</v>
      </c>
      <c r="C1023" s="151" t="s">
        <v>944</v>
      </c>
      <c r="D1023" s="152">
        <v>43982</v>
      </c>
      <c r="E1023" s="151" t="s">
        <v>777</v>
      </c>
      <c r="F1023" s="151" t="s">
        <v>607</v>
      </c>
      <c r="G1023" s="151" t="s">
        <v>62</v>
      </c>
      <c r="H1023" s="151" t="s">
        <v>62</v>
      </c>
      <c r="I1023" s="151" t="s">
        <v>1393</v>
      </c>
      <c r="J1023" s="151" t="s">
        <v>1394</v>
      </c>
      <c r="K1023" s="151" t="s">
        <v>736</v>
      </c>
      <c r="L1023" s="151" t="s">
        <v>62</v>
      </c>
      <c r="M1023" s="158">
        <v>-720</v>
      </c>
    </row>
    <row r="1024" spans="1:13" hidden="1" outlineLevel="2" x14ac:dyDescent="0.2">
      <c r="A1024" s="156">
        <v>202005</v>
      </c>
      <c r="B1024" s="150">
        <v>1300000557</v>
      </c>
      <c r="C1024" s="151" t="s">
        <v>944</v>
      </c>
      <c r="D1024" s="152">
        <v>43986</v>
      </c>
      <c r="E1024" s="151" t="s">
        <v>777</v>
      </c>
      <c r="F1024" s="151" t="s">
        <v>607</v>
      </c>
      <c r="G1024" s="151" t="s">
        <v>62</v>
      </c>
      <c r="H1024" s="151" t="s">
        <v>62</v>
      </c>
      <c r="I1024" s="151" t="s">
        <v>857</v>
      </c>
      <c r="J1024" s="151" t="s">
        <v>755</v>
      </c>
      <c r="K1024" s="151" t="s">
        <v>736</v>
      </c>
      <c r="L1024" s="151" t="s">
        <v>62</v>
      </c>
      <c r="M1024" s="158">
        <v>-615894.54</v>
      </c>
    </row>
    <row r="1025" spans="1:13" hidden="1" outlineLevel="2" x14ac:dyDescent="0.2">
      <c r="A1025" s="156">
        <v>202005</v>
      </c>
      <c r="B1025" s="150">
        <v>1300000557</v>
      </c>
      <c r="C1025" s="151" t="s">
        <v>944</v>
      </c>
      <c r="D1025" s="152">
        <v>43986</v>
      </c>
      <c r="E1025" s="151" t="s">
        <v>914</v>
      </c>
      <c r="F1025" s="151" t="s">
        <v>562</v>
      </c>
      <c r="G1025" s="151" t="s">
        <v>62</v>
      </c>
      <c r="H1025" s="151" t="s">
        <v>62</v>
      </c>
      <c r="I1025" s="151" t="s">
        <v>857</v>
      </c>
      <c r="J1025" s="151" t="s">
        <v>755</v>
      </c>
      <c r="K1025" s="151" t="s">
        <v>736</v>
      </c>
      <c r="L1025" s="151" t="s">
        <v>1396</v>
      </c>
      <c r="M1025" s="158">
        <v>615894.54</v>
      </c>
    </row>
    <row r="1026" spans="1:13" hidden="1" outlineLevel="1" collapsed="1" x14ac:dyDescent="0.2">
      <c r="A1026" s="157">
        <v>202005</v>
      </c>
      <c r="B1026" s="153"/>
      <c r="C1026" s="154"/>
      <c r="D1026" s="155"/>
      <c r="E1026" s="154"/>
      <c r="F1026" s="154"/>
      <c r="G1026" s="154"/>
      <c r="H1026" s="154"/>
      <c r="I1026" s="154"/>
      <c r="J1026" s="154"/>
      <c r="K1026" s="154"/>
      <c r="L1026" s="154"/>
      <c r="M1026" s="159">
        <f>SUBTOTAL(9,M887:M1025)</f>
        <v>0</v>
      </c>
    </row>
    <row r="1027" spans="1:13" hidden="1" outlineLevel="2" x14ac:dyDescent="0.2">
      <c r="A1027" s="156">
        <v>202006</v>
      </c>
      <c r="B1027" s="150">
        <v>3100018</v>
      </c>
      <c r="C1027" s="151" t="s">
        <v>732</v>
      </c>
      <c r="D1027" s="152">
        <v>43997</v>
      </c>
      <c r="E1027" s="151" t="s">
        <v>741</v>
      </c>
      <c r="F1027" s="151" t="s">
        <v>586</v>
      </c>
      <c r="G1027" s="151" t="s">
        <v>62</v>
      </c>
      <c r="H1027" s="151" t="s">
        <v>62</v>
      </c>
      <c r="I1027" s="151" t="s">
        <v>62</v>
      </c>
      <c r="J1027" s="151" t="s">
        <v>62</v>
      </c>
      <c r="K1027" s="151" t="s">
        <v>736</v>
      </c>
      <c r="L1027" s="151" t="s">
        <v>1397</v>
      </c>
      <c r="M1027" s="158">
        <v>1011702.63</v>
      </c>
    </row>
    <row r="1028" spans="1:13" hidden="1" outlineLevel="2" x14ac:dyDescent="0.2">
      <c r="A1028" s="156">
        <v>202006</v>
      </c>
      <c r="B1028" s="150">
        <v>3100018</v>
      </c>
      <c r="C1028" s="151" t="s">
        <v>732</v>
      </c>
      <c r="D1028" s="152">
        <v>43997</v>
      </c>
      <c r="E1028" s="151" t="s">
        <v>733</v>
      </c>
      <c r="F1028" s="151" t="s">
        <v>13</v>
      </c>
      <c r="G1028" s="151" t="s">
        <v>62</v>
      </c>
      <c r="H1028" s="151" t="s">
        <v>62</v>
      </c>
      <c r="I1028" s="151" t="s">
        <v>734</v>
      </c>
      <c r="J1028" s="151" t="s">
        <v>735</v>
      </c>
      <c r="K1028" s="151" t="s">
        <v>736</v>
      </c>
      <c r="L1028" s="151" t="s">
        <v>1398</v>
      </c>
      <c r="M1028" s="158">
        <v>-784597.93</v>
      </c>
    </row>
    <row r="1029" spans="1:13" hidden="1" outlineLevel="2" x14ac:dyDescent="0.2">
      <c r="A1029" s="156">
        <v>202006</v>
      </c>
      <c r="B1029" s="150">
        <v>3100018</v>
      </c>
      <c r="C1029" s="151" t="s">
        <v>732</v>
      </c>
      <c r="D1029" s="152">
        <v>43997</v>
      </c>
      <c r="E1029" s="151" t="s">
        <v>733</v>
      </c>
      <c r="F1029" s="151" t="s">
        <v>13</v>
      </c>
      <c r="G1029" s="151" t="s">
        <v>62</v>
      </c>
      <c r="H1029" s="151" t="s">
        <v>62</v>
      </c>
      <c r="I1029" s="151" t="s">
        <v>738</v>
      </c>
      <c r="J1029" s="151" t="s">
        <v>739</v>
      </c>
      <c r="K1029" s="151" t="s">
        <v>736</v>
      </c>
      <c r="L1029" s="151" t="s">
        <v>1399</v>
      </c>
      <c r="M1029" s="158">
        <v>-227104.7</v>
      </c>
    </row>
    <row r="1030" spans="1:13" hidden="1" outlineLevel="2" x14ac:dyDescent="0.2">
      <c r="A1030" s="156">
        <v>202006</v>
      </c>
      <c r="B1030" s="150">
        <v>22200005</v>
      </c>
      <c r="C1030" s="151" t="s">
        <v>813</v>
      </c>
      <c r="D1030" s="152">
        <v>43991</v>
      </c>
      <c r="E1030" s="151" t="s">
        <v>733</v>
      </c>
      <c r="F1030" s="151" t="s">
        <v>13</v>
      </c>
      <c r="G1030" s="151" t="s">
        <v>62</v>
      </c>
      <c r="H1030" s="151" t="s">
        <v>62</v>
      </c>
      <c r="I1030" s="151" t="s">
        <v>734</v>
      </c>
      <c r="J1030" s="151" t="s">
        <v>735</v>
      </c>
      <c r="K1030" s="151" t="s">
        <v>736</v>
      </c>
      <c r="L1030" s="151" t="s">
        <v>1400</v>
      </c>
      <c r="M1030" s="158">
        <v>3900</v>
      </c>
    </row>
    <row r="1031" spans="1:13" hidden="1" outlineLevel="2" x14ac:dyDescent="0.2">
      <c r="A1031" s="156">
        <v>202006</v>
      </c>
      <c r="B1031" s="150">
        <v>22200005</v>
      </c>
      <c r="C1031" s="151" t="s">
        <v>813</v>
      </c>
      <c r="D1031" s="152">
        <v>43991</v>
      </c>
      <c r="E1031" s="151" t="s">
        <v>445</v>
      </c>
      <c r="F1031" s="151" t="s">
        <v>446</v>
      </c>
      <c r="G1031" s="151" t="s">
        <v>817</v>
      </c>
      <c r="H1031" s="151" t="s">
        <v>449</v>
      </c>
      <c r="I1031" s="151" t="s">
        <v>734</v>
      </c>
      <c r="J1031" s="151" t="s">
        <v>735</v>
      </c>
      <c r="K1031" s="151" t="s">
        <v>1401</v>
      </c>
      <c r="L1031" s="151" t="s">
        <v>1400</v>
      </c>
      <c r="M1031" s="158">
        <v>-3900</v>
      </c>
    </row>
    <row r="1032" spans="1:13" hidden="1" outlineLevel="2" x14ac:dyDescent="0.2">
      <c r="A1032" s="156">
        <v>202006</v>
      </c>
      <c r="B1032" s="150">
        <v>22200006</v>
      </c>
      <c r="C1032" s="151" t="s">
        <v>813</v>
      </c>
      <c r="D1032" s="152">
        <v>43991</v>
      </c>
      <c r="E1032" s="151" t="s">
        <v>445</v>
      </c>
      <c r="F1032" s="151" t="s">
        <v>446</v>
      </c>
      <c r="G1032" s="151" t="s">
        <v>817</v>
      </c>
      <c r="H1032" s="151" t="s">
        <v>449</v>
      </c>
      <c r="I1032" s="151" t="s">
        <v>829</v>
      </c>
      <c r="J1032" s="151" t="s">
        <v>804</v>
      </c>
      <c r="K1032" s="151" t="s">
        <v>1401</v>
      </c>
      <c r="L1032" s="151" t="s">
        <v>1400</v>
      </c>
      <c r="M1032" s="158">
        <v>-650</v>
      </c>
    </row>
    <row r="1033" spans="1:13" hidden="1" outlineLevel="2" x14ac:dyDescent="0.2">
      <c r="A1033" s="156">
        <v>202006</v>
      </c>
      <c r="B1033" s="150">
        <v>22200006</v>
      </c>
      <c r="C1033" s="151" t="s">
        <v>813</v>
      </c>
      <c r="D1033" s="152">
        <v>43991</v>
      </c>
      <c r="E1033" s="151" t="s">
        <v>733</v>
      </c>
      <c r="F1033" s="151" t="s">
        <v>13</v>
      </c>
      <c r="G1033" s="151" t="s">
        <v>62</v>
      </c>
      <c r="H1033" s="151" t="s">
        <v>62</v>
      </c>
      <c r="I1033" s="151" t="s">
        <v>829</v>
      </c>
      <c r="J1033" s="151" t="s">
        <v>804</v>
      </c>
      <c r="K1033" s="151" t="s">
        <v>736</v>
      </c>
      <c r="L1033" s="151" t="s">
        <v>1400</v>
      </c>
      <c r="M1033" s="158">
        <v>650</v>
      </c>
    </row>
    <row r="1034" spans="1:13" hidden="1" outlineLevel="2" x14ac:dyDescent="0.2">
      <c r="A1034" s="156">
        <v>202006</v>
      </c>
      <c r="B1034" s="150">
        <v>22200007</v>
      </c>
      <c r="C1034" s="151" t="s">
        <v>813</v>
      </c>
      <c r="D1034" s="152">
        <v>43991</v>
      </c>
      <c r="E1034" s="151" t="s">
        <v>733</v>
      </c>
      <c r="F1034" s="151" t="s">
        <v>13</v>
      </c>
      <c r="G1034" s="151" t="s">
        <v>62</v>
      </c>
      <c r="H1034" s="151" t="s">
        <v>62</v>
      </c>
      <c r="I1034" s="151" t="s">
        <v>1355</v>
      </c>
      <c r="J1034" s="151" t="s">
        <v>783</v>
      </c>
      <c r="K1034" s="151" t="s">
        <v>736</v>
      </c>
      <c r="L1034" s="151" t="s">
        <v>1400</v>
      </c>
      <c r="M1034" s="158">
        <v>1300</v>
      </c>
    </row>
    <row r="1035" spans="1:13" hidden="1" outlineLevel="2" x14ac:dyDescent="0.2">
      <c r="A1035" s="156">
        <v>202006</v>
      </c>
      <c r="B1035" s="150">
        <v>22200007</v>
      </c>
      <c r="C1035" s="151" t="s">
        <v>813</v>
      </c>
      <c r="D1035" s="152">
        <v>43991</v>
      </c>
      <c r="E1035" s="151" t="s">
        <v>445</v>
      </c>
      <c r="F1035" s="151" t="s">
        <v>446</v>
      </c>
      <c r="G1035" s="151" t="s">
        <v>817</v>
      </c>
      <c r="H1035" s="151" t="s">
        <v>449</v>
      </c>
      <c r="I1035" s="151" t="s">
        <v>1355</v>
      </c>
      <c r="J1035" s="151" t="s">
        <v>783</v>
      </c>
      <c r="K1035" s="151" t="s">
        <v>1401</v>
      </c>
      <c r="L1035" s="151" t="s">
        <v>1400</v>
      </c>
      <c r="M1035" s="158">
        <v>-1300</v>
      </c>
    </row>
    <row r="1036" spans="1:13" hidden="1" outlineLevel="2" x14ac:dyDescent="0.2">
      <c r="A1036" s="156">
        <v>202006</v>
      </c>
      <c r="B1036" s="150">
        <v>22200008</v>
      </c>
      <c r="C1036" s="151" t="s">
        <v>813</v>
      </c>
      <c r="D1036" s="152">
        <v>43991</v>
      </c>
      <c r="E1036" s="151" t="s">
        <v>445</v>
      </c>
      <c r="F1036" s="151" t="s">
        <v>446</v>
      </c>
      <c r="G1036" s="151" t="s">
        <v>817</v>
      </c>
      <c r="H1036" s="151" t="s">
        <v>449</v>
      </c>
      <c r="I1036" s="151" t="s">
        <v>738</v>
      </c>
      <c r="J1036" s="151" t="s">
        <v>739</v>
      </c>
      <c r="K1036" s="151" t="s">
        <v>1401</v>
      </c>
      <c r="L1036" s="151" t="s">
        <v>1400</v>
      </c>
      <c r="M1036" s="158">
        <v>-11050</v>
      </c>
    </row>
    <row r="1037" spans="1:13" hidden="1" outlineLevel="2" x14ac:dyDescent="0.2">
      <c r="A1037" s="156">
        <v>202006</v>
      </c>
      <c r="B1037" s="150">
        <v>22200008</v>
      </c>
      <c r="C1037" s="151" t="s">
        <v>813</v>
      </c>
      <c r="D1037" s="152">
        <v>43991</v>
      </c>
      <c r="E1037" s="151" t="s">
        <v>733</v>
      </c>
      <c r="F1037" s="151" t="s">
        <v>13</v>
      </c>
      <c r="G1037" s="151" t="s">
        <v>62</v>
      </c>
      <c r="H1037" s="151" t="s">
        <v>62</v>
      </c>
      <c r="I1037" s="151" t="s">
        <v>738</v>
      </c>
      <c r="J1037" s="151" t="s">
        <v>739</v>
      </c>
      <c r="K1037" s="151" t="s">
        <v>736</v>
      </c>
      <c r="L1037" s="151" t="s">
        <v>1400</v>
      </c>
      <c r="M1037" s="158">
        <v>11050</v>
      </c>
    </row>
    <row r="1038" spans="1:13" hidden="1" outlineLevel="2" x14ac:dyDescent="0.2">
      <c r="A1038" s="156">
        <v>202006</v>
      </c>
      <c r="B1038" s="150">
        <v>22200009</v>
      </c>
      <c r="C1038" s="151" t="s">
        <v>813</v>
      </c>
      <c r="D1038" s="152">
        <v>43991</v>
      </c>
      <c r="E1038" s="151" t="s">
        <v>733</v>
      </c>
      <c r="F1038" s="151" t="s">
        <v>13</v>
      </c>
      <c r="G1038" s="151" t="s">
        <v>62</v>
      </c>
      <c r="H1038" s="151" t="s">
        <v>62</v>
      </c>
      <c r="I1038" s="151" t="s">
        <v>1366</v>
      </c>
      <c r="J1038" s="151" t="s">
        <v>788</v>
      </c>
      <c r="K1038" s="151" t="s">
        <v>736</v>
      </c>
      <c r="L1038" s="151" t="s">
        <v>1400</v>
      </c>
      <c r="M1038" s="158">
        <v>1300</v>
      </c>
    </row>
    <row r="1039" spans="1:13" hidden="1" outlineLevel="2" x14ac:dyDescent="0.2">
      <c r="A1039" s="156">
        <v>202006</v>
      </c>
      <c r="B1039" s="150">
        <v>22200009</v>
      </c>
      <c r="C1039" s="151" t="s">
        <v>813</v>
      </c>
      <c r="D1039" s="152">
        <v>43991</v>
      </c>
      <c r="E1039" s="151" t="s">
        <v>445</v>
      </c>
      <c r="F1039" s="151" t="s">
        <v>446</v>
      </c>
      <c r="G1039" s="151" t="s">
        <v>817</v>
      </c>
      <c r="H1039" s="151" t="s">
        <v>1402</v>
      </c>
      <c r="I1039" s="151" t="s">
        <v>1366</v>
      </c>
      <c r="J1039" s="151" t="s">
        <v>788</v>
      </c>
      <c r="K1039" s="151" t="s">
        <v>1401</v>
      </c>
      <c r="L1039" s="151" t="s">
        <v>1400</v>
      </c>
      <c r="M1039" s="158">
        <v>-1300</v>
      </c>
    </row>
    <row r="1040" spans="1:13" hidden="1" outlineLevel="2" x14ac:dyDescent="0.2">
      <c r="A1040" s="156">
        <v>202006</v>
      </c>
      <c r="B1040" s="150">
        <v>22200010</v>
      </c>
      <c r="C1040" s="151" t="s">
        <v>813</v>
      </c>
      <c r="D1040" s="152">
        <v>43991</v>
      </c>
      <c r="E1040" s="151" t="s">
        <v>445</v>
      </c>
      <c r="F1040" s="151" t="s">
        <v>446</v>
      </c>
      <c r="G1040" s="151" t="s">
        <v>817</v>
      </c>
      <c r="H1040" s="151" t="s">
        <v>449</v>
      </c>
      <c r="I1040" s="151" t="s">
        <v>758</v>
      </c>
      <c r="J1040" s="151" t="s">
        <v>759</v>
      </c>
      <c r="K1040" s="151" t="s">
        <v>1401</v>
      </c>
      <c r="L1040" s="151" t="s">
        <v>1400</v>
      </c>
      <c r="M1040" s="158">
        <v>-2600</v>
      </c>
    </row>
    <row r="1041" spans="1:13" hidden="1" outlineLevel="2" x14ac:dyDescent="0.2">
      <c r="A1041" s="156">
        <v>202006</v>
      </c>
      <c r="B1041" s="150">
        <v>22200010</v>
      </c>
      <c r="C1041" s="151" t="s">
        <v>813</v>
      </c>
      <c r="D1041" s="152">
        <v>43991</v>
      </c>
      <c r="E1041" s="151" t="s">
        <v>733</v>
      </c>
      <c r="F1041" s="151" t="s">
        <v>13</v>
      </c>
      <c r="G1041" s="151" t="s">
        <v>62</v>
      </c>
      <c r="H1041" s="151" t="s">
        <v>62</v>
      </c>
      <c r="I1041" s="151" t="s">
        <v>758</v>
      </c>
      <c r="J1041" s="151" t="s">
        <v>759</v>
      </c>
      <c r="K1041" s="151" t="s">
        <v>736</v>
      </c>
      <c r="L1041" s="151" t="s">
        <v>1400</v>
      </c>
      <c r="M1041" s="158">
        <v>2600</v>
      </c>
    </row>
    <row r="1042" spans="1:13" hidden="1" outlineLevel="2" x14ac:dyDescent="0.2">
      <c r="A1042" s="156">
        <v>202006</v>
      </c>
      <c r="B1042" s="150">
        <v>22200011</v>
      </c>
      <c r="C1042" s="151" t="s">
        <v>813</v>
      </c>
      <c r="D1042" s="152">
        <v>43991</v>
      </c>
      <c r="E1042" s="151" t="s">
        <v>733</v>
      </c>
      <c r="F1042" s="151" t="s">
        <v>13</v>
      </c>
      <c r="G1042" s="151" t="s">
        <v>62</v>
      </c>
      <c r="H1042" s="151" t="s">
        <v>62</v>
      </c>
      <c r="I1042" s="151" t="s">
        <v>1364</v>
      </c>
      <c r="J1042" s="151" t="s">
        <v>1365</v>
      </c>
      <c r="K1042" s="151" t="s">
        <v>736</v>
      </c>
      <c r="L1042" s="151" t="s">
        <v>1400</v>
      </c>
      <c r="M1042" s="158">
        <v>1300</v>
      </c>
    </row>
    <row r="1043" spans="1:13" hidden="1" outlineLevel="2" x14ac:dyDescent="0.2">
      <c r="A1043" s="156">
        <v>202006</v>
      </c>
      <c r="B1043" s="150">
        <v>22200011</v>
      </c>
      <c r="C1043" s="151" t="s">
        <v>813</v>
      </c>
      <c r="D1043" s="152">
        <v>43991</v>
      </c>
      <c r="E1043" s="151" t="s">
        <v>445</v>
      </c>
      <c r="F1043" s="151" t="s">
        <v>446</v>
      </c>
      <c r="G1043" s="151" t="s">
        <v>817</v>
      </c>
      <c r="H1043" s="151" t="s">
        <v>449</v>
      </c>
      <c r="I1043" s="151" t="s">
        <v>1364</v>
      </c>
      <c r="J1043" s="151" t="s">
        <v>1365</v>
      </c>
      <c r="K1043" s="151" t="s">
        <v>1401</v>
      </c>
      <c r="L1043" s="151" t="s">
        <v>1400</v>
      </c>
      <c r="M1043" s="158">
        <v>-1300</v>
      </c>
    </row>
    <row r="1044" spans="1:13" hidden="1" outlineLevel="2" x14ac:dyDescent="0.2">
      <c r="A1044" s="156">
        <v>202006</v>
      </c>
      <c r="B1044" s="150">
        <v>22200012</v>
      </c>
      <c r="C1044" s="151" t="s">
        <v>813</v>
      </c>
      <c r="D1044" s="152">
        <v>43991</v>
      </c>
      <c r="E1044" s="151" t="s">
        <v>445</v>
      </c>
      <c r="F1044" s="151" t="s">
        <v>446</v>
      </c>
      <c r="G1044" s="151" t="s">
        <v>817</v>
      </c>
      <c r="H1044" s="151" t="s">
        <v>449</v>
      </c>
      <c r="I1044" s="151" t="s">
        <v>769</v>
      </c>
      <c r="J1044" s="151" t="s">
        <v>770</v>
      </c>
      <c r="K1044" s="151" t="s">
        <v>1401</v>
      </c>
      <c r="L1044" s="151" t="s">
        <v>1400</v>
      </c>
      <c r="M1044" s="158">
        <v>-5850</v>
      </c>
    </row>
    <row r="1045" spans="1:13" hidden="1" outlineLevel="2" x14ac:dyDescent="0.2">
      <c r="A1045" s="156">
        <v>202006</v>
      </c>
      <c r="B1045" s="150">
        <v>22200012</v>
      </c>
      <c r="C1045" s="151" t="s">
        <v>813</v>
      </c>
      <c r="D1045" s="152">
        <v>43991</v>
      </c>
      <c r="E1045" s="151" t="s">
        <v>733</v>
      </c>
      <c r="F1045" s="151" t="s">
        <v>13</v>
      </c>
      <c r="G1045" s="151" t="s">
        <v>62</v>
      </c>
      <c r="H1045" s="151" t="s">
        <v>62</v>
      </c>
      <c r="I1045" s="151" t="s">
        <v>769</v>
      </c>
      <c r="J1045" s="151" t="s">
        <v>770</v>
      </c>
      <c r="K1045" s="151" t="s">
        <v>736</v>
      </c>
      <c r="L1045" s="151" t="s">
        <v>1400</v>
      </c>
      <c r="M1045" s="158">
        <v>5850</v>
      </c>
    </row>
    <row r="1046" spans="1:13" hidden="1" outlineLevel="2" x14ac:dyDescent="0.2">
      <c r="A1046" s="156">
        <v>202006</v>
      </c>
      <c r="B1046" s="150">
        <v>22200013</v>
      </c>
      <c r="C1046" s="151" t="s">
        <v>813</v>
      </c>
      <c r="D1046" s="152">
        <v>43991</v>
      </c>
      <c r="E1046" s="151" t="s">
        <v>733</v>
      </c>
      <c r="F1046" s="151" t="s">
        <v>13</v>
      </c>
      <c r="G1046" s="151" t="s">
        <v>62</v>
      </c>
      <c r="H1046" s="151" t="s">
        <v>62</v>
      </c>
      <c r="I1046" s="151" t="s">
        <v>1403</v>
      </c>
      <c r="J1046" s="151" t="s">
        <v>798</v>
      </c>
      <c r="K1046" s="151" t="s">
        <v>736</v>
      </c>
      <c r="L1046" s="151" t="s">
        <v>1400</v>
      </c>
      <c r="M1046" s="158">
        <v>4550</v>
      </c>
    </row>
    <row r="1047" spans="1:13" hidden="1" outlineLevel="2" x14ac:dyDescent="0.2">
      <c r="A1047" s="156">
        <v>202006</v>
      </c>
      <c r="B1047" s="150">
        <v>22200013</v>
      </c>
      <c r="C1047" s="151" t="s">
        <v>813</v>
      </c>
      <c r="D1047" s="152">
        <v>43991</v>
      </c>
      <c r="E1047" s="151" t="s">
        <v>445</v>
      </c>
      <c r="F1047" s="151" t="s">
        <v>446</v>
      </c>
      <c r="G1047" s="151" t="s">
        <v>817</v>
      </c>
      <c r="H1047" s="151" t="s">
        <v>449</v>
      </c>
      <c r="I1047" s="151" t="s">
        <v>1403</v>
      </c>
      <c r="J1047" s="151" t="s">
        <v>798</v>
      </c>
      <c r="K1047" s="151" t="s">
        <v>1401</v>
      </c>
      <c r="L1047" s="151" t="s">
        <v>1400</v>
      </c>
      <c r="M1047" s="158">
        <v>-4550</v>
      </c>
    </row>
    <row r="1048" spans="1:13" hidden="1" outlineLevel="2" x14ac:dyDescent="0.2">
      <c r="A1048" s="156">
        <v>202006</v>
      </c>
      <c r="B1048" s="150">
        <v>22200014</v>
      </c>
      <c r="C1048" s="151" t="s">
        <v>813</v>
      </c>
      <c r="D1048" s="152">
        <v>43991</v>
      </c>
      <c r="E1048" s="151" t="s">
        <v>445</v>
      </c>
      <c r="F1048" s="151" t="s">
        <v>446</v>
      </c>
      <c r="G1048" s="151" t="s">
        <v>817</v>
      </c>
      <c r="H1048" s="151" t="s">
        <v>449</v>
      </c>
      <c r="I1048" s="151" t="s">
        <v>831</v>
      </c>
      <c r="J1048" s="151" t="s">
        <v>801</v>
      </c>
      <c r="K1048" s="151" t="s">
        <v>1401</v>
      </c>
      <c r="L1048" s="151" t="s">
        <v>1400</v>
      </c>
      <c r="M1048" s="158">
        <v>-2600</v>
      </c>
    </row>
    <row r="1049" spans="1:13" hidden="1" outlineLevel="2" x14ac:dyDescent="0.2">
      <c r="A1049" s="156">
        <v>202006</v>
      </c>
      <c r="B1049" s="150">
        <v>22200014</v>
      </c>
      <c r="C1049" s="151" t="s">
        <v>813</v>
      </c>
      <c r="D1049" s="152">
        <v>43991</v>
      </c>
      <c r="E1049" s="151" t="s">
        <v>733</v>
      </c>
      <c r="F1049" s="151" t="s">
        <v>13</v>
      </c>
      <c r="G1049" s="151" t="s">
        <v>62</v>
      </c>
      <c r="H1049" s="151" t="s">
        <v>62</v>
      </c>
      <c r="I1049" s="151" t="s">
        <v>831</v>
      </c>
      <c r="J1049" s="151" t="s">
        <v>801</v>
      </c>
      <c r="K1049" s="151" t="s">
        <v>736</v>
      </c>
      <c r="L1049" s="151" t="s">
        <v>1400</v>
      </c>
      <c r="M1049" s="158">
        <v>2600</v>
      </c>
    </row>
    <row r="1050" spans="1:13" hidden="1" outlineLevel="2" x14ac:dyDescent="0.2">
      <c r="A1050" s="156">
        <v>202006</v>
      </c>
      <c r="B1050" s="150">
        <v>22200015</v>
      </c>
      <c r="C1050" s="151" t="s">
        <v>813</v>
      </c>
      <c r="D1050" s="152">
        <v>43991</v>
      </c>
      <c r="E1050" s="151" t="s">
        <v>733</v>
      </c>
      <c r="F1050" s="151" t="s">
        <v>13</v>
      </c>
      <c r="G1050" s="151" t="s">
        <v>62</v>
      </c>
      <c r="H1050" s="151" t="s">
        <v>62</v>
      </c>
      <c r="I1050" s="151" t="s">
        <v>1354</v>
      </c>
      <c r="J1050" s="151" t="s">
        <v>990</v>
      </c>
      <c r="K1050" s="151" t="s">
        <v>736</v>
      </c>
      <c r="L1050" s="151" t="s">
        <v>1400</v>
      </c>
      <c r="M1050" s="158">
        <v>650</v>
      </c>
    </row>
    <row r="1051" spans="1:13" hidden="1" outlineLevel="2" x14ac:dyDescent="0.2">
      <c r="A1051" s="156">
        <v>202006</v>
      </c>
      <c r="B1051" s="150">
        <v>22200015</v>
      </c>
      <c r="C1051" s="151" t="s">
        <v>813</v>
      </c>
      <c r="D1051" s="152">
        <v>43991</v>
      </c>
      <c r="E1051" s="151" t="s">
        <v>445</v>
      </c>
      <c r="F1051" s="151" t="s">
        <v>446</v>
      </c>
      <c r="G1051" s="151" t="s">
        <v>817</v>
      </c>
      <c r="H1051" s="151" t="s">
        <v>449</v>
      </c>
      <c r="I1051" s="151" t="s">
        <v>1354</v>
      </c>
      <c r="J1051" s="151" t="s">
        <v>990</v>
      </c>
      <c r="K1051" s="151" t="s">
        <v>1401</v>
      </c>
      <c r="L1051" s="151" t="s">
        <v>1400</v>
      </c>
      <c r="M1051" s="158">
        <v>-650</v>
      </c>
    </row>
    <row r="1052" spans="1:13" hidden="1" outlineLevel="2" x14ac:dyDescent="0.2">
      <c r="A1052" s="156">
        <v>202006</v>
      </c>
      <c r="B1052" s="150">
        <v>22200016</v>
      </c>
      <c r="C1052" s="151" t="s">
        <v>813</v>
      </c>
      <c r="D1052" s="152">
        <v>43991</v>
      </c>
      <c r="E1052" s="151" t="s">
        <v>733</v>
      </c>
      <c r="F1052" s="151" t="s">
        <v>13</v>
      </c>
      <c r="G1052" s="151" t="s">
        <v>62</v>
      </c>
      <c r="H1052" s="151" t="s">
        <v>62</v>
      </c>
      <c r="I1052" s="151" t="s">
        <v>1404</v>
      </c>
      <c r="J1052" s="151" t="s">
        <v>1405</v>
      </c>
      <c r="K1052" s="151" t="s">
        <v>736</v>
      </c>
      <c r="L1052" s="151" t="s">
        <v>1400</v>
      </c>
      <c r="M1052" s="158">
        <v>1300</v>
      </c>
    </row>
    <row r="1053" spans="1:13" hidden="1" outlineLevel="2" x14ac:dyDescent="0.2">
      <c r="A1053" s="156">
        <v>202006</v>
      </c>
      <c r="B1053" s="150">
        <v>22200016</v>
      </c>
      <c r="C1053" s="151" t="s">
        <v>813</v>
      </c>
      <c r="D1053" s="152">
        <v>43991</v>
      </c>
      <c r="E1053" s="151" t="s">
        <v>445</v>
      </c>
      <c r="F1053" s="151" t="s">
        <v>446</v>
      </c>
      <c r="G1053" s="151" t="s">
        <v>817</v>
      </c>
      <c r="H1053" s="151" t="s">
        <v>449</v>
      </c>
      <c r="I1053" s="151" t="s">
        <v>1404</v>
      </c>
      <c r="J1053" s="151" t="s">
        <v>1405</v>
      </c>
      <c r="K1053" s="151" t="s">
        <v>1401</v>
      </c>
      <c r="L1053" s="151" t="s">
        <v>1400</v>
      </c>
      <c r="M1053" s="158">
        <v>-1300</v>
      </c>
    </row>
    <row r="1054" spans="1:13" hidden="1" outlineLevel="2" x14ac:dyDescent="0.2">
      <c r="A1054" s="156">
        <v>202006</v>
      </c>
      <c r="B1054" s="150">
        <v>22200017</v>
      </c>
      <c r="C1054" s="151" t="s">
        <v>813</v>
      </c>
      <c r="D1054" s="152">
        <v>43991</v>
      </c>
      <c r="E1054" s="151" t="s">
        <v>445</v>
      </c>
      <c r="F1054" s="151" t="s">
        <v>446</v>
      </c>
      <c r="G1054" s="151" t="s">
        <v>817</v>
      </c>
      <c r="H1054" s="151" t="s">
        <v>449</v>
      </c>
      <c r="I1054" s="151" t="s">
        <v>1406</v>
      </c>
      <c r="J1054" s="151" t="s">
        <v>1407</v>
      </c>
      <c r="K1054" s="151" t="s">
        <v>1401</v>
      </c>
      <c r="L1054" s="151" t="s">
        <v>1400</v>
      </c>
      <c r="M1054" s="158">
        <v>-650</v>
      </c>
    </row>
    <row r="1055" spans="1:13" hidden="1" outlineLevel="2" x14ac:dyDescent="0.2">
      <c r="A1055" s="156">
        <v>202006</v>
      </c>
      <c r="B1055" s="150">
        <v>22200017</v>
      </c>
      <c r="C1055" s="151" t="s">
        <v>813</v>
      </c>
      <c r="D1055" s="152">
        <v>43991</v>
      </c>
      <c r="E1055" s="151" t="s">
        <v>733</v>
      </c>
      <c r="F1055" s="151" t="s">
        <v>13</v>
      </c>
      <c r="G1055" s="151" t="s">
        <v>62</v>
      </c>
      <c r="H1055" s="151" t="s">
        <v>62</v>
      </c>
      <c r="I1055" s="151" t="s">
        <v>1406</v>
      </c>
      <c r="J1055" s="151" t="s">
        <v>1407</v>
      </c>
      <c r="K1055" s="151" t="s">
        <v>736</v>
      </c>
      <c r="L1055" s="151" t="s">
        <v>1400</v>
      </c>
      <c r="M1055" s="158">
        <v>650</v>
      </c>
    </row>
    <row r="1056" spans="1:13" hidden="1" outlineLevel="2" x14ac:dyDescent="0.2">
      <c r="A1056" s="156">
        <v>202006</v>
      </c>
      <c r="B1056" s="150">
        <v>33200027</v>
      </c>
      <c r="C1056" s="151" t="s">
        <v>816</v>
      </c>
      <c r="D1056" s="152">
        <v>43986</v>
      </c>
      <c r="E1056" s="151" t="s">
        <v>741</v>
      </c>
      <c r="F1056" s="151" t="s">
        <v>586</v>
      </c>
      <c r="G1056" s="151" t="s">
        <v>62</v>
      </c>
      <c r="H1056" s="151" t="s">
        <v>62</v>
      </c>
      <c r="I1056" s="151" t="s">
        <v>62</v>
      </c>
      <c r="J1056" s="151" t="s">
        <v>62</v>
      </c>
      <c r="K1056" s="151" t="s">
        <v>736</v>
      </c>
      <c r="L1056" s="151" t="s">
        <v>1408</v>
      </c>
      <c r="M1056" s="158">
        <v>2964</v>
      </c>
    </row>
    <row r="1057" spans="1:13" hidden="1" outlineLevel="2" x14ac:dyDescent="0.2">
      <c r="A1057" s="156">
        <v>202006</v>
      </c>
      <c r="B1057" s="150">
        <v>33200027</v>
      </c>
      <c r="C1057" s="151" t="s">
        <v>816</v>
      </c>
      <c r="D1057" s="152">
        <v>43986</v>
      </c>
      <c r="E1057" s="151" t="s">
        <v>471</v>
      </c>
      <c r="F1057" s="151" t="s">
        <v>472</v>
      </c>
      <c r="G1057" s="151" t="s">
        <v>817</v>
      </c>
      <c r="H1057" s="151" t="s">
        <v>526</v>
      </c>
      <c r="I1057" s="151" t="s">
        <v>62</v>
      </c>
      <c r="J1057" s="151" t="s">
        <v>62</v>
      </c>
      <c r="K1057" s="151" t="s">
        <v>736</v>
      </c>
      <c r="L1057" s="151" t="s">
        <v>1408</v>
      </c>
      <c r="M1057" s="158">
        <v>-2964</v>
      </c>
    </row>
    <row r="1058" spans="1:13" hidden="1" outlineLevel="2" x14ac:dyDescent="0.2">
      <c r="A1058" s="156">
        <v>202006</v>
      </c>
      <c r="B1058" s="150">
        <v>35200007</v>
      </c>
      <c r="C1058" s="151" t="s">
        <v>1148</v>
      </c>
      <c r="D1058" s="152">
        <v>43984</v>
      </c>
      <c r="E1058" s="151" t="s">
        <v>741</v>
      </c>
      <c r="F1058" s="151" t="s">
        <v>586</v>
      </c>
      <c r="G1058" s="151" t="s">
        <v>62</v>
      </c>
      <c r="H1058" s="151" t="s">
        <v>62</v>
      </c>
      <c r="I1058" s="151" t="s">
        <v>62</v>
      </c>
      <c r="J1058" s="151" t="s">
        <v>62</v>
      </c>
      <c r="K1058" s="151" t="s">
        <v>736</v>
      </c>
      <c r="L1058" s="151" t="s">
        <v>1369</v>
      </c>
      <c r="M1058" s="158">
        <v>-9.5</v>
      </c>
    </row>
    <row r="1059" spans="1:13" hidden="1" outlineLevel="2" x14ac:dyDescent="0.2">
      <c r="A1059" s="156">
        <v>202006</v>
      </c>
      <c r="B1059" s="150">
        <v>35200007</v>
      </c>
      <c r="C1059" s="151" t="s">
        <v>1148</v>
      </c>
      <c r="D1059" s="152">
        <v>43984</v>
      </c>
      <c r="E1059" s="151" t="s">
        <v>518</v>
      </c>
      <c r="F1059" s="151" t="s">
        <v>519</v>
      </c>
      <c r="G1059" s="151" t="s">
        <v>817</v>
      </c>
      <c r="H1059" s="151" t="s">
        <v>526</v>
      </c>
      <c r="I1059" s="151" t="s">
        <v>62</v>
      </c>
      <c r="J1059" s="151" t="s">
        <v>62</v>
      </c>
      <c r="K1059" s="151" t="s">
        <v>736</v>
      </c>
      <c r="L1059" s="151" t="s">
        <v>1369</v>
      </c>
      <c r="M1059" s="158">
        <v>9.5</v>
      </c>
    </row>
    <row r="1060" spans="1:13" hidden="1" outlineLevel="2" x14ac:dyDescent="0.2">
      <c r="A1060" s="156">
        <v>202006</v>
      </c>
      <c r="B1060" s="150">
        <v>35200008</v>
      </c>
      <c r="C1060" s="151" t="s">
        <v>1148</v>
      </c>
      <c r="D1060" s="152">
        <v>44012</v>
      </c>
      <c r="E1060" s="151" t="s">
        <v>741</v>
      </c>
      <c r="F1060" s="151" t="s">
        <v>586</v>
      </c>
      <c r="G1060" s="151" t="s">
        <v>62</v>
      </c>
      <c r="H1060" s="151" t="s">
        <v>62</v>
      </c>
      <c r="I1060" s="151" t="s">
        <v>62</v>
      </c>
      <c r="J1060" s="151" t="s">
        <v>62</v>
      </c>
      <c r="K1060" s="151" t="s">
        <v>736</v>
      </c>
      <c r="L1060" s="151" t="s">
        <v>1409</v>
      </c>
      <c r="M1060" s="158">
        <v>-84</v>
      </c>
    </row>
    <row r="1061" spans="1:13" hidden="1" outlineLevel="2" x14ac:dyDescent="0.2">
      <c r="A1061" s="156">
        <v>202006</v>
      </c>
      <c r="B1061" s="150">
        <v>35200008</v>
      </c>
      <c r="C1061" s="151" t="s">
        <v>1148</v>
      </c>
      <c r="D1061" s="152">
        <v>44012</v>
      </c>
      <c r="E1061" s="151" t="s">
        <v>518</v>
      </c>
      <c r="F1061" s="151" t="s">
        <v>519</v>
      </c>
      <c r="G1061" s="151" t="s">
        <v>817</v>
      </c>
      <c r="H1061" s="151" t="s">
        <v>526</v>
      </c>
      <c r="I1061" s="151" t="s">
        <v>62</v>
      </c>
      <c r="J1061" s="151" t="s">
        <v>62</v>
      </c>
      <c r="K1061" s="151" t="s">
        <v>736</v>
      </c>
      <c r="L1061" s="151" t="s">
        <v>1409</v>
      </c>
      <c r="M1061" s="158">
        <v>84</v>
      </c>
    </row>
    <row r="1062" spans="1:13" hidden="1" outlineLevel="2" x14ac:dyDescent="0.2">
      <c r="A1062" s="156">
        <v>202006</v>
      </c>
      <c r="B1062" s="150">
        <v>36200044</v>
      </c>
      <c r="C1062" s="151" t="s">
        <v>842</v>
      </c>
      <c r="D1062" s="152">
        <v>43986</v>
      </c>
      <c r="E1062" s="151" t="s">
        <v>777</v>
      </c>
      <c r="F1062" s="151" t="s">
        <v>607</v>
      </c>
      <c r="G1062" s="151" t="s">
        <v>62</v>
      </c>
      <c r="H1062" s="151" t="s">
        <v>62</v>
      </c>
      <c r="I1062" s="151" t="s">
        <v>855</v>
      </c>
      <c r="J1062" s="151" t="s">
        <v>856</v>
      </c>
      <c r="K1062" s="151" t="s">
        <v>736</v>
      </c>
      <c r="L1062" s="151" t="s">
        <v>62</v>
      </c>
      <c r="M1062" s="158">
        <v>2917.5</v>
      </c>
    </row>
    <row r="1063" spans="1:13" hidden="1" outlineLevel="2" x14ac:dyDescent="0.2">
      <c r="A1063" s="156">
        <v>202006</v>
      </c>
      <c r="B1063" s="150">
        <v>36200044</v>
      </c>
      <c r="C1063" s="151" t="s">
        <v>842</v>
      </c>
      <c r="D1063" s="152">
        <v>43986</v>
      </c>
      <c r="E1063" s="151" t="s">
        <v>741</v>
      </c>
      <c r="F1063" s="151" t="s">
        <v>586</v>
      </c>
      <c r="G1063" s="151" t="s">
        <v>62</v>
      </c>
      <c r="H1063" s="151" t="s">
        <v>62</v>
      </c>
      <c r="I1063" s="151" t="s">
        <v>62</v>
      </c>
      <c r="J1063" s="151" t="s">
        <v>62</v>
      </c>
      <c r="K1063" s="151" t="s">
        <v>736</v>
      </c>
      <c r="L1063" s="151" t="s">
        <v>848</v>
      </c>
      <c r="M1063" s="158">
        <v>-2917.5</v>
      </c>
    </row>
    <row r="1064" spans="1:13" hidden="1" outlineLevel="2" x14ac:dyDescent="0.2">
      <c r="A1064" s="156">
        <v>202006</v>
      </c>
      <c r="B1064" s="150">
        <v>36200045</v>
      </c>
      <c r="C1064" s="151" t="s">
        <v>842</v>
      </c>
      <c r="D1064" s="152">
        <v>43987</v>
      </c>
      <c r="E1064" s="151" t="s">
        <v>741</v>
      </c>
      <c r="F1064" s="151" t="s">
        <v>586</v>
      </c>
      <c r="G1064" s="151" t="s">
        <v>62</v>
      </c>
      <c r="H1064" s="151" t="s">
        <v>62</v>
      </c>
      <c r="I1064" s="151" t="s">
        <v>62</v>
      </c>
      <c r="J1064" s="151" t="s">
        <v>62</v>
      </c>
      <c r="K1064" s="151" t="s">
        <v>736</v>
      </c>
      <c r="L1064" s="151" t="s">
        <v>848</v>
      </c>
      <c r="M1064" s="158">
        <v>-5847.5</v>
      </c>
    </row>
    <row r="1065" spans="1:13" hidden="1" outlineLevel="2" x14ac:dyDescent="0.2">
      <c r="A1065" s="156">
        <v>202006</v>
      </c>
      <c r="B1065" s="150">
        <v>36200045</v>
      </c>
      <c r="C1065" s="151" t="s">
        <v>842</v>
      </c>
      <c r="D1065" s="152">
        <v>43987</v>
      </c>
      <c r="E1065" s="151" t="s">
        <v>777</v>
      </c>
      <c r="F1065" s="151" t="s">
        <v>607</v>
      </c>
      <c r="G1065" s="151" t="s">
        <v>62</v>
      </c>
      <c r="H1065" s="151" t="s">
        <v>62</v>
      </c>
      <c r="I1065" s="151" t="s">
        <v>1001</v>
      </c>
      <c r="J1065" s="151" t="s">
        <v>1002</v>
      </c>
      <c r="K1065" s="151" t="s">
        <v>736</v>
      </c>
      <c r="L1065" s="151" t="s">
        <v>62</v>
      </c>
      <c r="M1065" s="158">
        <v>5372.5</v>
      </c>
    </row>
    <row r="1066" spans="1:13" hidden="1" outlineLevel="2" x14ac:dyDescent="0.2">
      <c r="A1066" s="156">
        <v>202006</v>
      </c>
      <c r="B1066" s="150">
        <v>36200045</v>
      </c>
      <c r="C1066" s="151" t="s">
        <v>842</v>
      </c>
      <c r="D1066" s="152">
        <v>43987</v>
      </c>
      <c r="E1066" s="151" t="s">
        <v>777</v>
      </c>
      <c r="F1066" s="151" t="s">
        <v>607</v>
      </c>
      <c r="G1066" s="151" t="s">
        <v>62</v>
      </c>
      <c r="H1066" s="151" t="s">
        <v>62</v>
      </c>
      <c r="I1066" s="151" t="s">
        <v>851</v>
      </c>
      <c r="J1066" s="151" t="s">
        <v>852</v>
      </c>
      <c r="K1066" s="151" t="s">
        <v>736</v>
      </c>
      <c r="L1066" s="151" t="s">
        <v>62</v>
      </c>
      <c r="M1066" s="158">
        <v>475</v>
      </c>
    </row>
    <row r="1067" spans="1:13" hidden="1" outlineLevel="2" x14ac:dyDescent="0.2">
      <c r="A1067" s="156">
        <v>202006</v>
      </c>
      <c r="B1067" s="150">
        <v>36200046</v>
      </c>
      <c r="C1067" s="151" t="s">
        <v>842</v>
      </c>
      <c r="D1067" s="152">
        <v>43990</v>
      </c>
      <c r="E1067" s="151" t="s">
        <v>741</v>
      </c>
      <c r="F1067" s="151" t="s">
        <v>586</v>
      </c>
      <c r="G1067" s="151" t="s">
        <v>62</v>
      </c>
      <c r="H1067" s="151" t="s">
        <v>62</v>
      </c>
      <c r="I1067" s="151" t="s">
        <v>62</v>
      </c>
      <c r="J1067" s="151" t="s">
        <v>62</v>
      </c>
      <c r="K1067" s="151" t="s">
        <v>736</v>
      </c>
      <c r="L1067" s="151" t="s">
        <v>848</v>
      </c>
      <c r="M1067" s="158">
        <v>-4288.3999999999996</v>
      </c>
    </row>
    <row r="1068" spans="1:13" hidden="1" outlineLevel="2" x14ac:dyDescent="0.2">
      <c r="A1068" s="156">
        <v>202006</v>
      </c>
      <c r="B1068" s="150">
        <v>36200046</v>
      </c>
      <c r="C1068" s="151" t="s">
        <v>842</v>
      </c>
      <c r="D1068" s="152">
        <v>43990</v>
      </c>
      <c r="E1068" s="151" t="s">
        <v>777</v>
      </c>
      <c r="F1068" s="151" t="s">
        <v>607</v>
      </c>
      <c r="G1068" s="151" t="s">
        <v>62</v>
      </c>
      <c r="H1068" s="151" t="s">
        <v>62</v>
      </c>
      <c r="I1068" s="151" t="s">
        <v>1332</v>
      </c>
      <c r="J1068" s="151" t="s">
        <v>1333</v>
      </c>
      <c r="K1068" s="151" t="s">
        <v>736</v>
      </c>
      <c r="L1068" s="151" t="s">
        <v>62</v>
      </c>
      <c r="M1068" s="158">
        <v>3722.25</v>
      </c>
    </row>
    <row r="1069" spans="1:13" hidden="1" outlineLevel="2" x14ac:dyDescent="0.2">
      <c r="A1069" s="156">
        <v>202006</v>
      </c>
      <c r="B1069" s="150">
        <v>36200046</v>
      </c>
      <c r="C1069" s="151" t="s">
        <v>842</v>
      </c>
      <c r="D1069" s="152">
        <v>43990</v>
      </c>
      <c r="E1069" s="151" t="s">
        <v>777</v>
      </c>
      <c r="F1069" s="151" t="s">
        <v>607</v>
      </c>
      <c r="G1069" s="151" t="s">
        <v>62</v>
      </c>
      <c r="H1069" s="151" t="s">
        <v>62</v>
      </c>
      <c r="I1069" s="151" t="s">
        <v>1310</v>
      </c>
      <c r="J1069" s="151" t="s">
        <v>1311</v>
      </c>
      <c r="K1069" s="151" t="s">
        <v>736</v>
      </c>
      <c r="L1069" s="151" t="s">
        <v>62</v>
      </c>
      <c r="M1069" s="158">
        <v>566.15</v>
      </c>
    </row>
    <row r="1070" spans="1:13" hidden="1" outlineLevel="2" x14ac:dyDescent="0.2">
      <c r="A1070" s="156">
        <v>202006</v>
      </c>
      <c r="B1070" s="150">
        <v>36200047</v>
      </c>
      <c r="C1070" s="151" t="s">
        <v>842</v>
      </c>
      <c r="D1070" s="152">
        <v>43992</v>
      </c>
      <c r="E1070" s="151" t="s">
        <v>777</v>
      </c>
      <c r="F1070" s="151" t="s">
        <v>607</v>
      </c>
      <c r="G1070" s="151" t="s">
        <v>62</v>
      </c>
      <c r="H1070" s="151" t="s">
        <v>62</v>
      </c>
      <c r="I1070" s="151" t="s">
        <v>860</v>
      </c>
      <c r="J1070" s="151" t="s">
        <v>861</v>
      </c>
      <c r="K1070" s="151" t="s">
        <v>736</v>
      </c>
      <c r="L1070" s="151" t="s">
        <v>62</v>
      </c>
      <c r="M1070" s="158">
        <v>3104.45</v>
      </c>
    </row>
    <row r="1071" spans="1:13" hidden="1" outlineLevel="2" x14ac:dyDescent="0.2">
      <c r="A1071" s="156">
        <v>202006</v>
      </c>
      <c r="B1071" s="150">
        <v>36200047</v>
      </c>
      <c r="C1071" s="151" t="s">
        <v>842</v>
      </c>
      <c r="D1071" s="152">
        <v>43992</v>
      </c>
      <c r="E1071" s="151" t="s">
        <v>741</v>
      </c>
      <c r="F1071" s="151" t="s">
        <v>586</v>
      </c>
      <c r="G1071" s="151" t="s">
        <v>62</v>
      </c>
      <c r="H1071" s="151" t="s">
        <v>62</v>
      </c>
      <c r="I1071" s="151" t="s">
        <v>62</v>
      </c>
      <c r="J1071" s="151" t="s">
        <v>62</v>
      </c>
      <c r="K1071" s="151" t="s">
        <v>736</v>
      </c>
      <c r="L1071" s="151" t="s">
        <v>848</v>
      </c>
      <c r="M1071" s="158">
        <v>-3104.45</v>
      </c>
    </row>
    <row r="1072" spans="1:13" hidden="1" outlineLevel="2" x14ac:dyDescent="0.2">
      <c r="A1072" s="156">
        <v>202006</v>
      </c>
      <c r="B1072" s="150">
        <v>36200048</v>
      </c>
      <c r="C1072" s="151" t="s">
        <v>842</v>
      </c>
      <c r="D1072" s="152">
        <v>43994</v>
      </c>
      <c r="E1072" s="151" t="s">
        <v>741</v>
      </c>
      <c r="F1072" s="151" t="s">
        <v>586</v>
      </c>
      <c r="G1072" s="151" t="s">
        <v>62</v>
      </c>
      <c r="H1072" s="151" t="s">
        <v>62</v>
      </c>
      <c r="I1072" s="151" t="s">
        <v>62</v>
      </c>
      <c r="J1072" s="151" t="s">
        <v>62</v>
      </c>
      <c r="K1072" s="151" t="s">
        <v>736</v>
      </c>
      <c r="L1072" s="151" t="s">
        <v>848</v>
      </c>
      <c r="M1072" s="158">
        <v>-150000</v>
      </c>
    </row>
    <row r="1073" spans="1:13" hidden="1" outlineLevel="2" x14ac:dyDescent="0.2">
      <c r="A1073" s="156">
        <v>202006</v>
      </c>
      <c r="B1073" s="150">
        <v>36200048</v>
      </c>
      <c r="C1073" s="151" t="s">
        <v>842</v>
      </c>
      <c r="D1073" s="152">
        <v>43994</v>
      </c>
      <c r="E1073" s="151" t="s">
        <v>777</v>
      </c>
      <c r="F1073" s="151" t="s">
        <v>607</v>
      </c>
      <c r="G1073" s="151" t="s">
        <v>62</v>
      </c>
      <c r="H1073" s="151" t="s">
        <v>62</v>
      </c>
      <c r="I1073" s="151" t="s">
        <v>794</v>
      </c>
      <c r="J1073" s="151" t="s">
        <v>795</v>
      </c>
      <c r="K1073" s="151" t="s">
        <v>736</v>
      </c>
      <c r="L1073" s="151" t="s">
        <v>62</v>
      </c>
      <c r="M1073" s="158">
        <v>150000</v>
      </c>
    </row>
    <row r="1074" spans="1:13" hidden="1" outlineLevel="2" x14ac:dyDescent="0.2">
      <c r="A1074" s="156">
        <v>202006</v>
      </c>
      <c r="B1074" s="150">
        <v>36200049</v>
      </c>
      <c r="C1074" s="151" t="s">
        <v>842</v>
      </c>
      <c r="D1074" s="152">
        <v>43997</v>
      </c>
      <c r="E1074" s="151" t="s">
        <v>777</v>
      </c>
      <c r="F1074" s="151" t="s">
        <v>607</v>
      </c>
      <c r="G1074" s="151" t="s">
        <v>62</v>
      </c>
      <c r="H1074" s="151" t="s">
        <v>62</v>
      </c>
      <c r="I1074" s="151" t="s">
        <v>857</v>
      </c>
      <c r="J1074" s="151" t="s">
        <v>755</v>
      </c>
      <c r="K1074" s="151" t="s">
        <v>736</v>
      </c>
      <c r="L1074" s="151" t="s">
        <v>62</v>
      </c>
      <c r="M1074" s="158">
        <v>605712.48</v>
      </c>
    </row>
    <row r="1075" spans="1:13" hidden="1" outlineLevel="2" x14ac:dyDescent="0.2">
      <c r="A1075" s="156">
        <v>202006</v>
      </c>
      <c r="B1075" s="150">
        <v>36200049</v>
      </c>
      <c r="C1075" s="151" t="s">
        <v>842</v>
      </c>
      <c r="D1075" s="152">
        <v>43997</v>
      </c>
      <c r="E1075" s="151" t="s">
        <v>777</v>
      </c>
      <c r="F1075" s="151" t="s">
        <v>607</v>
      </c>
      <c r="G1075" s="151" t="s">
        <v>62</v>
      </c>
      <c r="H1075" s="151" t="s">
        <v>62</v>
      </c>
      <c r="I1075" s="151" t="s">
        <v>1299</v>
      </c>
      <c r="J1075" s="151" t="s">
        <v>1300</v>
      </c>
      <c r="K1075" s="151" t="s">
        <v>736</v>
      </c>
      <c r="L1075" s="151" t="s">
        <v>62</v>
      </c>
      <c r="M1075" s="158">
        <v>2166.27</v>
      </c>
    </row>
    <row r="1076" spans="1:13" hidden="1" outlineLevel="2" x14ac:dyDescent="0.2">
      <c r="A1076" s="156">
        <v>202006</v>
      </c>
      <c r="B1076" s="150">
        <v>36200049</v>
      </c>
      <c r="C1076" s="151" t="s">
        <v>842</v>
      </c>
      <c r="D1076" s="152">
        <v>43997</v>
      </c>
      <c r="E1076" s="151" t="s">
        <v>741</v>
      </c>
      <c r="F1076" s="151" t="s">
        <v>586</v>
      </c>
      <c r="G1076" s="151" t="s">
        <v>62</v>
      </c>
      <c r="H1076" s="151" t="s">
        <v>62</v>
      </c>
      <c r="I1076" s="151" t="s">
        <v>62</v>
      </c>
      <c r="J1076" s="151" t="s">
        <v>62</v>
      </c>
      <c r="K1076" s="151" t="s">
        <v>736</v>
      </c>
      <c r="L1076" s="151" t="s">
        <v>848</v>
      </c>
      <c r="M1076" s="158">
        <v>-608598.75</v>
      </c>
    </row>
    <row r="1077" spans="1:13" hidden="1" outlineLevel="2" x14ac:dyDescent="0.2">
      <c r="A1077" s="156">
        <v>202006</v>
      </c>
      <c r="B1077" s="150">
        <v>36200049</v>
      </c>
      <c r="C1077" s="151" t="s">
        <v>842</v>
      </c>
      <c r="D1077" s="152">
        <v>43997</v>
      </c>
      <c r="E1077" s="151" t="s">
        <v>777</v>
      </c>
      <c r="F1077" s="151" t="s">
        <v>607</v>
      </c>
      <c r="G1077" s="151" t="s">
        <v>62</v>
      </c>
      <c r="H1077" s="151" t="s">
        <v>62</v>
      </c>
      <c r="I1077" s="151" t="s">
        <v>1393</v>
      </c>
      <c r="J1077" s="151" t="s">
        <v>1394</v>
      </c>
      <c r="K1077" s="151" t="s">
        <v>736</v>
      </c>
      <c r="L1077" s="151" t="s">
        <v>62</v>
      </c>
      <c r="M1077" s="158">
        <v>720</v>
      </c>
    </row>
    <row r="1078" spans="1:13" hidden="1" outlineLevel="2" x14ac:dyDescent="0.2">
      <c r="A1078" s="156">
        <v>202006</v>
      </c>
      <c r="B1078" s="150">
        <v>36200050</v>
      </c>
      <c r="C1078" s="151" t="s">
        <v>842</v>
      </c>
      <c r="D1078" s="152">
        <v>43999</v>
      </c>
      <c r="E1078" s="151" t="s">
        <v>741</v>
      </c>
      <c r="F1078" s="151" t="s">
        <v>586</v>
      </c>
      <c r="G1078" s="151" t="s">
        <v>62</v>
      </c>
      <c r="H1078" s="151" t="s">
        <v>62</v>
      </c>
      <c r="I1078" s="151" t="s">
        <v>62</v>
      </c>
      <c r="J1078" s="151" t="s">
        <v>62</v>
      </c>
      <c r="K1078" s="151" t="s">
        <v>736</v>
      </c>
      <c r="L1078" s="151" t="s">
        <v>848</v>
      </c>
      <c r="M1078" s="158">
        <v>-1087.5</v>
      </c>
    </row>
    <row r="1079" spans="1:13" hidden="1" outlineLevel="2" x14ac:dyDescent="0.2">
      <c r="A1079" s="156">
        <v>202006</v>
      </c>
      <c r="B1079" s="150">
        <v>36200050</v>
      </c>
      <c r="C1079" s="151" t="s">
        <v>842</v>
      </c>
      <c r="D1079" s="152">
        <v>43999</v>
      </c>
      <c r="E1079" s="151" t="s">
        <v>777</v>
      </c>
      <c r="F1079" s="151" t="s">
        <v>607</v>
      </c>
      <c r="G1079" s="151" t="s">
        <v>62</v>
      </c>
      <c r="H1079" s="151" t="s">
        <v>62</v>
      </c>
      <c r="I1079" s="151" t="s">
        <v>866</v>
      </c>
      <c r="J1079" s="151" t="s">
        <v>867</v>
      </c>
      <c r="K1079" s="151" t="s">
        <v>736</v>
      </c>
      <c r="L1079" s="151" t="s">
        <v>62</v>
      </c>
      <c r="M1079" s="158">
        <v>1087.5</v>
      </c>
    </row>
    <row r="1080" spans="1:13" hidden="1" outlineLevel="2" x14ac:dyDescent="0.2">
      <c r="A1080" s="156">
        <v>202006</v>
      </c>
      <c r="B1080" s="150">
        <v>36200051</v>
      </c>
      <c r="C1080" s="151" t="s">
        <v>842</v>
      </c>
      <c r="D1080" s="152">
        <v>44001</v>
      </c>
      <c r="E1080" s="151" t="s">
        <v>777</v>
      </c>
      <c r="F1080" s="151" t="s">
        <v>607</v>
      </c>
      <c r="G1080" s="151" t="s">
        <v>62</v>
      </c>
      <c r="H1080" s="151" t="s">
        <v>62</v>
      </c>
      <c r="I1080" s="151" t="s">
        <v>1390</v>
      </c>
      <c r="J1080" s="151" t="s">
        <v>1391</v>
      </c>
      <c r="K1080" s="151" t="s">
        <v>736</v>
      </c>
      <c r="L1080" s="151" t="s">
        <v>62</v>
      </c>
      <c r="M1080" s="158">
        <v>2311.5500000000002</v>
      </c>
    </row>
    <row r="1081" spans="1:13" hidden="1" outlineLevel="2" x14ac:dyDescent="0.2">
      <c r="A1081" s="156">
        <v>202006</v>
      </c>
      <c r="B1081" s="150">
        <v>36200051</v>
      </c>
      <c r="C1081" s="151" t="s">
        <v>842</v>
      </c>
      <c r="D1081" s="152">
        <v>44001</v>
      </c>
      <c r="E1081" s="151" t="s">
        <v>741</v>
      </c>
      <c r="F1081" s="151" t="s">
        <v>586</v>
      </c>
      <c r="G1081" s="151" t="s">
        <v>62</v>
      </c>
      <c r="H1081" s="151" t="s">
        <v>62</v>
      </c>
      <c r="I1081" s="151" t="s">
        <v>62</v>
      </c>
      <c r="J1081" s="151" t="s">
        <v>62</v>
      </c>
      <c r="K1081" s="151" t="s">
        <v>736</v>
      </c>
      <c r="L1081" s="151" t="s">
        <v>848</v>
      </c>
      <c r="M1081" s="158">
        <v>-2311.5500000000002</v>
      </c>
    </row>
    <row r="1082" spans="1:13" hidden="1" outlineLevel="2" x14ac:dyDescent="0.2">
      <c r="A1082" s="156">
        <v>202006</v>
      </c>
      <c r="B1082" s="150">
        <v>36200052</v>
      </c>
      <c r="C1082" s="151" t="s">
        <v>842</v>
      </c>
      <c r="D1082" s="152">
        <v>44004</v>
      </c>
      <c r="E1082" s="151" t="s">
        <v>741</v>
      </c>
      <c r="F1082" s="151" t="s">
        <v>586</v>
      </c>
      <c r="G1082" s="151" t="s">
        <v>62</v>
      </c>
      <c r="H1082" s="151" t="s">
        <v>62</v>
      </c>
      <c r="I1082" s="151" t="s">
        <v>62</v>
      </c>
      <c r="J1082" s="151" t="s">
        <v>62</v>
      </c>
      <c r="K1082" s="151" t="s">
        <v>736</v>
      </c>
      <c r="L1082" s="151" t="s">
        <v>848</v>
      </c>
      <c r="M1082" s="158">
        <v>-348800</v>
      </c>
    </row>
    <row r="1083" spans="1:13" hidden="1" outlineLevel="2" x14ac:dyDescent="0.2">
      <c r="A1083" s="156">
        <v>202006</v>
      </c>
      <c r="B1083" s="150">
        <v>36200052</v>
      </c>
      <c r="C1083" s="151" t="s">
        <v>842</v>
      </c>
      <c r="D1083" s="152">
        <v>44004</v>
      </c>
      <c r="E1083" s="151" t="s">
        <v>777</v>
      </c>
      <c r="F1083" s="151" t="s">
        <v>607</v>
      </c>
      <c r="G1083" s="151" t="s">
        <v>62</v>
      </c>
      <c r="H1083" s="151" t="s">
        <v>62</v>
      </c>
      <c r="I1083" s="151" t="s">
        <v>1329</v>
      </c>
      <c r="J1083" s="151" t="s">
        <v>1330</v>
      </c>
      <c r="K1083" s="151" t="s">
        <v>736</v>
      </c>
      <c r="L1083" s="151" t="s">
        <v>62</v>
      </c>
      <c r="M1083" s="158">
        <v>348800</v>
      </c>
    </row>
    <row r="1084" spans="1:13" hidden="1" outlineLevel="2" x14ac:dyDescent="0.2">
      <c r="A1084" s="156">
        <v>202006</v>
      </c>
      <c r="B1084" s="150">
        <v>36200053</v>
      </c>
      <c r="C1084" s="151" t="s">
        <v>842</v>
      </c>
      <c r="D1084" s="152">
        <v>44011</v>
      </c>
      <c r="E1084" s="151" t="s">
        <v>741</v>
      </c>
      <c r="F1084" s="151" t="s">
        <v>586</v>
      </c>
      <c r="G1084" s="151" t="s">
        <v>62</v>
      </c>
      <c r="H1084" s="151" t="s">
        <v>62</v>
      </c>
      <c r="I1084" s="151" t="s">
        <v>62</v>
      </c>
      <c r="J1084" s="151" t="s">
        <v>62</v>
      </c>
      <c r="K1084" s="151" t="s">
        <v>736</v>
      </c>
      <c r="L1084" s="151" t="s">
        <v>848</v>
      </c>
      <c r="M1084" s="158">
        <v>-5265</v>
      </c>
    </row>
    <row r="1085" spans="1:13" hidden="1" outlineLevel="2" x14ac:dyDescent="0.2">
      <c r="A1085" s="156">
        <v>202006</v>
      </c>
      <c r="B1085" s="150">
        <v>36200053</v>
      </c>
      <c r="C1085" s="151" t="s">
        <v>842</v>
      </c>
      <c r="D1085" s="152">
        <v>44011</v>
      </c>
      <c r="E1085" s="151" t="s">
        <v>777</v>
      </c>
      <c r="F1085" s="151" t="s">
        <v>607</v>
      </c>
      <c r="G1085" s="151" t="s">
        <v>62</v>
      </c>
      <c r="H1085" s="151" t="s">
        <v>62</v>
      </c>
      <c r="I1085" s="151" t="s">
        <v>1210</v>
      </c>
      <c r="J1085" s="151" t="s">
        <v>1211</v>
      </c>
      <c r="K1085" s="151" t="s">
        <v>736</v>
      </c>
      <c r="L1085" s="151" t="s">
        <v>62</v>
      </c>
      <c r="M1085" s="158">
        <v>5265</v>
      </c>
    </row>
    <row r="1086" spans="1:13" hidden="1" outlineLevel="2" x14ac:dyDescent="0.2">
      <c r="A1086" s="156">
        <v>202006</v>
      </c>
      <c r="B1086" s="150">
        <v>40200017</v>
      </c>
      <c r="C1086" s="151" t="s">
        <v>874</v>
      </c>
      <c r="D1086" s="152">
        <v>44012</v>
      </c>
      <c r="E1086" s="151" t="s">
        <v>301</v>
      </c>
      <c r="F1086" s="151" t="s">
        <v>302</v>
      </c>
      <c r="G1086" s="151" t="s">
        <v>817</v>
      </c>
      <c r="H1086" s="151" t="s">
        <v>443</v>
      </c>
      <c r="I1086" s="151" t="s">
        <v>62</v>
      </c>
      <c r="J1086" s="151" t="s">
        <v>62</v>
      </c>
      <c r="K1086" s="151" t="s">
        <v>736</v>
      </c>
      <c r="L1086" s="151" t="s">
        <v>1410</v>
      </c>
      <c r="M1086" s="158">
        <v>-391995.97</v>
      </c>
    </row>
    <row r="1087" spans="1:13" hidden="1" outlineLevel="2" x14ac:dyDescent="0.2">
      <c r="A1087" s="156">
        <v>202006</v>
      </c>
      <c r="B1087" s="150">
        <v>40200017</v>
      </c>
      <c r="C1087" s="151" t="s">
        <v>874</v>
      </c>
      <c r="D1087" s="152">
        <v>44012</v>
      </c>
      <c r="E1087" s="151" t="s">
        <v>301</v>
      </c>
      <c r="F1087" s="151" t="s">
        <v>302</v>
      </c>
      <c r="G1087" s="151" t="s">
        <v>817</v>
      </c>
      <c r="H1087" s="151" t="s">
        <v>526</v>
      </c>
      <c r="I1087" s="151" t="s">
        <v>62</v>
      </c>
      <c r="J1087" s="151" t="s">
        <v>62</v>
      </c>
      <c r="K1087" s="151" t="s">
        <v>736</v>
      </c>
      <c r="L1087" s="151" t="s">
        <v>1410</v>
      </c>
      <c r="M1087" s="158">
        <v>-5601.4</v>
      </c>
    </row>
    <row r="1088" spans="1:13" hidden="1" outlineLevel="2" x14ac:dyDescent="0.2">
      <c r="A1088" s="156">
        <v>202006</v>
      </c>
      <c r="B1088" s="150">
        <v>40200017</v>
      </c>
      <c r="C1088" s="151" t="s">
        <v>874</v>
      </c>
      <c r="D1088" s="152">
        <v>44012</v>
      </c>
      <c r="E1088" s="151" t="s">
        <v>301</v>
      </c>
      <c r="F1088" s="151" t="s">
        <v>302</v>
      </c>
      <c r="G1088" s="151" t="s">
        <v>817</v>
      </c>
      <c r="H1088" s="151" t="s">
        <v>546</v>
      </c>
      <c r="I1088" s="151" t="s">
        <v>62</v>
      </c>
      <c r="J1088" s="151" t="s">
        <v>62</v>
      </c>
      <c r="K1088" s="151" t="s">
        <v>736</v>
      </c>
      <c r="L1088" s="151" t="s">
        <v>1410</v>
      </c>
      <c r="M1088" s="158">
        <v>128608.74</v>
      </c>
    </row>
    <row r="1089" spans="1:13" hidden="1" outlineLevel="2" x14ac:dyDescent="0.2">
      <c r="A1089" s="156">
        <v>202006</v>
      </c>
      <c r="B1089" s="150">
        <v>40200017</v>
      </c>
      <c r="C1089" s="151" t="s">
        <v>874</v>
      </c>
      <c r="D1089" s="152">
        <v>44012</v>
      </c>
      <c r="E1089" s="151" t="s">
        <v>301</v>
      </c>
      <c r="F1089" s="151" t="s">
        <v>302</v>
      </c>
      <c r="G1089" s="151" t="s">
        <v>817</v>
      </c>
      <c r="H1089" s="151" t="s">
        <v>536</v>
      </c>
      <c r="I1089" s="151" t="s">
        <v>62</v>
      </c>
      <c r="J1089" s="151" t="s">
        <v>62</v>
      </c>
      <c r="K1089" s="151" t="s">
        <v>736</v>
      </c>
      <c r="L1089" s="151" t="s">
        <v>1410</v>
      </c>
      <c r="M1089" s="158">
        <v>263982.53000000003</v>
      </c>
    </row>
    <row r="1090" spans="1:13" hidden="1" outlineLevel="2" x14ac:dyDescent="0.2">
      <c r="A1090" s="156">
        <v>202006</v>
      </c>
      <c r="B1090" s="150">
        <v>40200017</v>
      </c>
      <c r="C1090" s="151" t="s">
        <v>874</v>
      </c>
      <c r="D1090" s="152">
        <v>44012</v>
      </c>
      <c r="E1090" s="151" t="s">
        <v>301</v>
      </c>
      <c r="F1090" s="151" t="s">
        <v>302</v>
      </c>
      <c r="G1090" s="151" t="s">
        <v>817</v>
      </c>
      <c r="H1090" s="151" t="s">
        <v>538</v>
      </c>
      <c r="I1090" s="151" t="s">
        <v>62</v>
      </c>
      <c r="J1090" s="151" t="s">
        <v>62</v>
      </c>
      <c r="K1090" s="151" t="s">
        <v>736</v>
      </c>
      <c r="L1090" s="151" t="s">
        <v>1410</v>
      </c>
      <c r="M1090" s="158">
        <v>18674.419999999998</v>
      </c>
    </row>
    <row r="1091" spans="1:13" hidden="1" outlineLevel="2" x14ac:dyDescent="0.2">
      <c r="A1091" s="156">
        <v>202006</v>
      </c>
      <c r="B1091" s="150">
        <v>40200017</v>
      </c>
      <c r="C1091" s="151" t="s">
        <v>874</v>
      </c>
      <c r="D1091" s="152">
        <v>44012</v>
      </c>
      <c r="E1091" s="151" t="s">
        <v>301</v>
      </c>
      <c r="F1091" s="151" t="s">
        <v>302</v>
      </c>
      <c r="G1091" s="151" t="s">
        <v>817</v>
      </c>
      <c r="H1091" s="151" t="s">
        <v>540</v>
      </c>
      <c r="I1091" s="151" t="s">
        <v>62</v>
      </c>
      <c r="J1091" s="151" t="s">
        <v>62</v>
      </c>
      <c r="K1091" s="151" t="s">
        <v>736</v>
      </c>
      <c r="L1091" s="151" t="s">
        <v>1410</v>
      </c>
      <c r="M1091" s="158">
        <v>-77068.88</v>
      </c>
    </row>
    <row r="1092" spans="1:13" hidden="1" outlineLevel="2" x14ac:dyDescent="0.2">
      <c r="A1092" s="156">
        <v>202006</v>
      </c>
      <c r="B1092" s="150">
        <v>40200017</v>
      </c>
      <c r="C1092" s="151" t="s">
        <v>874</v>
      </c>
      <c r="D1092" s="152">
        <v>44012</v>
      </c>
      <c r="E1092" s="151" t="s">
        <v>303</v>
      </c>
      <c r="F1092" s="151" t="s">
        <v>304</v>
      </c>
      <c r="G1092" s="151" t="s">
        <v>817</v>
      </c>
      <c r="H1092" s="151" t="s">
        <v>469</v>
      </c>
      <c r="I1092" s="151" t="s">
        <v>62</v>
      </c>
      <c r="J1092" s="151" t="s">
        <v>62</v>
      </c>
      <c r="K1092" s="151" t="s">
        <v>736</v>
      </c>
      <c r="L1092" s="151" t="s">
        <v>1411</v>
      </c>
      <c r="M1092" s="158">
        <v>317</v>
      </c>
    </row>
    <row r="1093" spans="1:13" hidden="1" outlineLevel="2" x14ac:dyDescent="0.2">
      <c r="A1093" s="156">
        <v>202006</v>
      </c>
      <c r="B1093" s="150">
        <v>40200017</v>
      </c>
      <c r="C1093" s="151" t="s">
        <v>874</v>
      </c>
      <c r="D1093" s="152">
        <v>44012</v>
      </c>
      <c r="E1093" s="151" t="s">
        <v>326</v>
      </c>
      <c r="F1093" s="151" t="s">
        <v>327</v>
      </c>
      <c r="G1093" s="151" t="s">
        <v>976</v>
      </c>
      <c r="H1093" s="151" t="s">
        <v>348</v>
      </c>
      <c r="I1093" s="151" t="s">
        <v>62</v>
      </c>
      <c r="J1093" s="151" t="s">
        <v>62</v>
      </c>
      <c r="K1093" s="151" t="s">
        <v>736</v>
      </c>
      <c r="L1093" s="151" t="s">
        <v>1412</v>
      </c>
      <c r="M1093" s="158">
        <v>2127</v>
      </c>
    </row>
    <row r="1094" spans="1:13" hidden="1" outlineLevel="2" x14ac:dyDescent="0.2">
      <c r="A1094" s="156">
        <v>202006</v>
      </c>
      <c r="B1094" s="150">
        <v>40200017</v>
      </c>
      <c r="C1094" s="151" t="s">
        <v>874</v>
      </c>
      <c r="D1094" s="152">
        <v>44012</v>
      </c>
      <c r="E1094" s="151" t="s">
        <v>326</v>
      </c>
      <c r="F1094" s="151" t="s">
        <v>327</v>
      </c>
      <c r="G1094" s="151" t="s">
        <v>976</v>
      </c>
      <c r="H1094" s="151" t="s">
        <v>348</v>
      </c>
      <c r="I1094" s="151" t="s">
        <v>62</v>
      </c>
      <c r="J1094" s="151" t="s">
        <v>62</v>
      </c>
      <c r="K1094" s="151" t="s">
        <v>736</v>
      </c>
      <c r="L1094" s="151" t="s">
        <v>1413</v>
      </c>
      <c r="M1094" s="158">
        <v>709</v>
      </c>
    </row>
    <row r="1095" spans="1:13" hidden="1" outlineLevel="2" x14ac:dyDescent="0.2">
      <c r="A1095" s="156">
        <v>202006</v>
      </c>
      <c r="B1095" s="150">
        <v>40200017</v>
      </c>
      <c r="C1095" s="151" t="s">
        <v>874</v>
      </c>
      <c r="D1095" s="152">
        <v>44012</v>
      </c>
      <c r="E1095" s="151" t="s">
        <v>336</v>
      </c>
      <c r="F1095" s="151" t="s">
        <v>337</v>
      </c>
      <c r="G1095" s="151" t="s">
        <v>817</v>
      </c>
      <c r="H1095" s="151" t="s">
        <v>436</v>
      </c>
      <c r="I1095" s="151" t="s">
        <v>62</v>
      </c>
      <c r="J1095" s="151" t="s">
        <v>62</v>
      </c>
      <c r="K1095" s="151" t="s">
        <v>736</v>
      </c>
      <c r="L1095" s="151" t="s">
        <v>1414</v>
      </c>
      <c r="M1095" s="158">
        <v>954</v>
      </c>
    </row>
    <row r="1096" spans="1:13" hidden="1" outlineLevel="2" x14ac:dyDescent="0.2">
      <c r="A1096" s="156">
        <v>202006</v>
      </c>
      <c r="B1096" s="150">
        <v>40200017</v>
      </c>
      <c r="C1096" s="151" t="s">
        <v>874</v>
      </c>
      <c r="D1096" s="152">
        <v>44012</v>
      </c>
      <c r="E1096" s="151" t="s">
        <v>336</v>
      </c>
      <c r="F1096" s="151" t="s">
        <v>337</v>
      </c>
      <c r="G1096" s="151" t="s">
        <v>817</v>
      </c>
      <c r="H1096" s="151" t="s">
        <v>436</v>
      </c>
      <c r="I1096" s="151" t="s">
        <v>62</v>
      </c>
      <c r="J1096" s="151" t="s">
        <v>62</v>
      </c>
      <c r="K1096" s="151" t="s">
        <v>736</v>
      </c>
      <c r="L1096" s="151" t="s">
        <v>1415</v>
      </c>
      <c r="M1096" s="158">
        <v>766</v>
      </c>
    </row>
    <row r="1097" spans="1:13" hidden="1" outlineLevel="2" x14ac:dyDescent="0.2">
      <c r="A1097" s="156">
        <v>202006</v>
      </c>
      <c r="B1097" s="150">
        <v>40200017</v>
      </c>
      <c r="C1097" s="151" t="s">
        <v>874</v>
      </c>
      <c r="D1097" s="152">
        <v>44012</v>
      </c>
      <c r="E1097" s="151" t="s">
        <v>301</v>
      </c>
      <c r="F1097" s="151" t="s">
        <v>302</v>
      </c>
      <c r="G1097" s="151" t="s">
        <v>976</v>
      </c>
      <c r="H1097" s="151" t="s">
        <v>344</v>
      </c>
      <c r="I1097" s="151" t="s">
        <v>62</v>
      </c>
      <c r="J1097" s="151" t="s">
        <v>62</v>
      </c>
      <c r="K1097" s="151" t="s">
        <v>736</v>
      </c>
      <c r="L1097" s="151" t="s">
        <v>1410</v>
      </c>
      <c r="M1097" s="158">
        <v>264.7</v>
      </c>
    </row>
    <row r="1098" spans="1:13" hidden="1" outlineLevel="2" x14ac:dyDescent="0.2">
      <c r="A1098" s="156">
        <v>202006</v>
      </c>
      <c r="B1098" s="150">
        <v>40200017</v>
      </c>
      <c r="C1098" s="151" t="s">
        <v>874</v>
      </c>
      <c r="D1098" s="152">
        <v>44012</v>
      </c>
      <c r="E1098" s="151" t="s">
        <v>301</v>
      </c>
      <c r="F1098" s="151" t="s">
        <v>302</v>
      </c>
      <c r="G1098" s="151" t="s">
        <v>976</v>
      </c>
      <c r="H1098" s="151" t="s">
        <v>348</v>
      </c>
      <c r="I1098" s="151" t="s">
        <v>62</v>
      </c>
      <c r="J1098" s="151" t="s">
        <v>62</v>
      </c>
      <c r="K1098" s="151" t="s">
        <v>736</v>
      </c>
      <c r="L1098" s="151" t="s">
        <v>1410</v>
      </c>
      <c r="M1098" s="158">
        <v>399.88</v>
      </c>
    </row>
    <row r="1099" spans="1:13" hidden="1" outlineLevel="2" x14ac:dyDescent="0.2">
      <c r="A1099" s="156">
        <v>202006</v>
      </c>
      <c r="B1099" s="150">
        <v>40200017</v>
      </c>
      <c r="C1099" s="151" t="s">
        <v>874</v>
      </c>
      <c r="D1099" s="152">
        <v>44012</v>
      </c>
      <c r="E1099" s="151" t="s">
        <v>914</v>
      </c>
      <c r="F1099" s="151" t="s">
        <v>562</v>
      </c>
      <c r="G1099" s="151" t="s">
        <v>62</v>
      </c>
      <c r="H1099" s="151" t="s">
        <v>62</v>
      </c>
      <c r="I1099" s="151" t="s">
        <v>62</v>
      </c>
      <c r="J1099" s="151" t="s">
        <v>62</v>
      </c>
      <c r="K1099" s="151" t="s">
        <v>736</v>
      </c>
      <c r="L1099" s="151" t="s">
        <v>1410</v>
      </c>
      <c r="M1099" s="158">
        <v>-334020.93</v>
      </c>
    </row>
    <row r="1100" spans="1:13" hidden="1" outlineLevel="2" x14ac:dyDescent="0.2">
      <c r="A1100" s="156">
        <v>202006</v>
      </c>
      <c r="B1100" s="150">
        <v>40200017</v>
      </c>
      <c r="C1100" s="151" t="s">
        <v>874</v>
      </c>
      <c r="D1100" s="152">
        <v>44012</v>
      </c>
      <c r="E1100" s="151" t="s">
        <v>301</v>
      </c>
      <c r="F1100" s="151" t="s">
        <v>302</v>
      </c>
      <c r="G1100" s="151" t="s">
        <v>876</v>
      </c>
      <c r="H1100" s="151" t="s">
        <v>360</v>
      </c>
      <c r="I1100" s="151" t="s">
        <v>62</v>
      </c>
      <c r="J1100" s="151" t="s">
        <v>62</v>
      </c>
      <c r="K1100" s="151" t="s">
        <v>736</v>
      </c>
      <c r="L1100" s="151" t="s">
        <v>1410</v>
      </c>
      <c r="M1100" s="158">
        <v>18516.66</v>
      </c>
    </row>
    <row r="1101" spans="1:13" hidden="1" outlineLevel="2" x14ac:dyDescent="0.2">
      <c r="A1101" s="156">
        <v>202006</v>
      </c>
      <c r="B1101" s="150">
        <v>40200017</v>
      </c>
      <c r="C1101" s="151" t="s">
        <v>874</v>
      </c>
      <c r="D1101" s="152">
        <v>44012</v>
      </c>
      <c r="E1101" s="151" t="s">
        <v>301</v>
      </c>
      <c r="F1101" s="151" t="s">
        <v>302</v>
      </c>
      <c r="G1101" s="151" t="s">
        <v>876</v>
      </c>
      <c r="H1101" s="151" t="s">
        <v>466</v>
      </c>
      <c r="I1101" s="151" t="s">
        <v>62</v>
      </c>
      <c r="J1101" s="151" t="s">
        <v>62</v>
      </c>
      <c r="K1101" s="151" t="s">
        <v>736</v>
      </c>
      <c r="L1101" s="151" t="s">
        <v>1410</v>
      </c>
      <c r="M1101" s="158">
        <v>478.44</v>
      </c>
    </row>
    <row r="1102" spans="1:13" hidden="1" outlineLevel="2" x14ac:dyDescent="0.2">
      <c r="A1102" s="156">
        <v>202006</v>
      </c>
      <c r="B1102" s="150">
        <v>40200017</v>
      </c>
      <c r="C1102" s="151" t="s">
        <v>874</v>
      </c>
      <c r="D1102" s="152">
        <v>44012</v>
      </c>
      <c r="E1102" s="151" t="s">
        <v>301</v>
      </c>
      <c r="F1102" s="151" t="s">
        <v>302</v>
      </c>
      <c r="G1102" s="151" t="s">
        <v>876</v>
      </c>
      <c r="H1102" s="151" t="s">
        <v>877</v>
      </c>
      <c r="I1102" s="151" t="s">
        <v>62</v>
      </c>
      <c r="J1102" s="151" t="s">
        <v>62</v>
      </c>
      <c r="K1102" s="151" t="s">
        <v>736</v>
      </c>
      <c r="L1102" s="151" t="s">
        <v>1410</v>
      </c>
      <c r="M1102" s="158">
        <v>3822.69</v>
      </c>
    </row>
    <row r="1103" spans="1:13" hidden="1" outlineLevel="2" x14ac:dyDescent="0.2">
      <c r="A1103" s="156">
        <v>202006</v>
      </c>
      <c r="B1103" s="150">
        <v>40200017</v>
      </c>
      <c r="C1103" s="151" t="s">
        <v>874</v>
      </c>
      <c r="D1103" s="152">
        <v>44012</v>
      </c>
      <c r="E1103" s="151" t="s">
        <v>301</v>
      </c>
      <c r="F1103" s="151" t="s">
        <v>302</v>
      </c>
      <c r="G1103" s="151" t="s">
        <v>807</v>
      </c>
      <c r="H1103" s="151" t="s">
        <v>414</v>
      </c>
      <c r="I1103" s="151" t="s">
        <v>62</v>
      </c>
      <c r="J1103" s="151" t="s">
        <v>62</v>
      </c>
      <c r="K1103" s="151" t="s">
        <v>736</v>
      </c>
      <c r="L1103" s="151" t="s">
        <v>1410</v>
      </c>
      <c r="M1103" s="158">
        <v>374086.67</v>
      </c>
    </row>
    <row r="1104" spans="1:13" hidden="1" outlineLevel="2" x14ac:dyDescent="0.2">
      <c r="A1104" s="156">
        <v>202006</v>
      </c>
      <c r="B1104" s="150">
        <v>40200017</v>
      </c>
      <c r="C1104" s="151" t="s">
        <v>874</v>
      </c>
      <c r="D1104" s="152">
        <v>44012</v>
      </c>
      <c r="E1104" s="151" t="s">
        <v>301</v>
      </c>
      <c r="F1104" s="151" t="s">
        <v>302</v>
      </c>
      <c r="G1104" s="151" t="s">
        <v>807</v>
      </c>
      <c r="H1104" s="151" t="s">
        <v>386</v>
      </c>
      <c r="I1104" s="151" t="s">
        <v>62</v>
      </c>
      <c r="J1104" s="151" t="s">
        <v>62</v>
      </c>
      <c r="K1104" s="151" t="s">
        <v>736</v>
      </c>
      <c r="L1104" s="151" t="s">
        <v>1410</v>
      </c>
      <c r="M1104" s="158">
        <v>-341.74</v>
      </c>
    </row>
    <row r="1105" spans="1:13" hidden="1" outlineLevel="2" x14ac:dyDescent="0.2">
      <c r="A1105" s="156">
        <v>202006</v>
      </c>
      <c r="B1105" s="150">
        <v>40200017</v>
      </c>
      <c r="C1105" s="151" t="s">
        <v>874</v>
      </c>
      <c r="D1105" s="152">
        <v>44012</v>
      </c>
      <c r="E1105" s="151" t="s">
        <v>301</v>
      </c>
      <c r="F1105" s="151" t="s">
        <v>302</v>
      </c>
      <c r="G1105" s="151" t="s">
        <v>807</v>
      </c>
      <c r="H1105" s="151" t="s">
        <v>418</v>
      </c>
      <c r="I1105" s="151" t="s">
        <v>62</v>
      </c>
      <c r="J1105" s="151" t="s">
        <v>62</v>
      </c>
      <c r="K1105" s="151" t="s">
        <v>736</v>
      </c>
      <c r="L1105" s="151" t="s">
        <v>1410</v>
      </c>
      <c r="M1105" s="158">
        <v>-163219.31</v>
      </c>
    </row>
    <row r="1106" spans="1:13" hidden="1" outlineLevel="2" x14ac:dyDescent="0.2">
      <c r="A1106" s="156">
        <v>202006</v>
      </c>
      <c r="B1106" s="150">
        <v>40200017</v>
      </c>
      <c r="C1106" s="151" t="s">
        <v>874</v>
      </c>
      <c r="D1106" s="152">
        <v>44012</v>
      </c>
      <c r="E1106" s="151" t="s">
        <v>301</v>
      </c>
      <c r="F1106" s="151" t="s">
        <v>302</v>
      </c>
      <c r="G1106" s="151" t="s">
        <v>807</v>
      </c>
      <c r="H1106" s="151" t="s">
        <v>426</v>
      </c>
      <c r="I1106" s="151" t="s">
        <v>62</v>
      </c>
      <c r="J1106" s="151" t="s">
        <v>62</v>
      </c>
      <c r="K1106" s="151" t="s">
        <v>736</v>
      </c>
      <c r="L1106" s="151" t="s">
        <v>1410</v>
      </c>
      <c r="M1106" s="158">
        <v>33965.269999999997</v>
      </c>
    </row>
    <row r="1107" spans="1:13" hidden="1" outlineLevel="2" x14ac:dyDescent="0.2">
      <c r="A1107" s="156">
        <v>202006</v>
      </c>
      <c r="B1107" s="150">
        <v>40200017</v>
      </c>
      <c r="C1107" s="151" t="s">
        <v>874</v>
      </c>
      <c r="D1107" s="152">
        <v>44012</v>
      </c>
      <c r="E1107" s="151" t="s">
        <v>301</v>
      </c>
      <c r="F1107" s="151" t="s">
        <v>302</v>
      </c>
      <c r="G1107" s="151" t="s">
        <v>807</v>
      </c>
      <c r="H1107" s="151" t="s">
        <v>392</v>
      </c>
      <c r="I1107" s="151" t="s">
        <v>62</v>
      </c>
      <c r="J1107" s="151" t="s">
        <v>62</v>
      </c>
      <c r="K1107" s="151" t="s">
        <v>736</v>
      </c>
      <c r="L1107" s="151" t="s">
        <v>1410</v>
      </c>
      <c r="M1107" s="158">
        <v>478.44</v>
      </c>
    </row>
    <row r="1108" spans="1:13" hidden="1" outlineLevel="2" x14ac:dyDescent="0.2">
      <c r="A1108" s="156">
        <v>202006</v>
      </c>
      <c r="B1108" s="150">
        <v>40200017</v>
      </c>
      <c r="C1108" s="151" t="s">
        <v>874</v>
      </c>
      <c r="D1108" s="152">
        <v>44012</v>
      </c>
      <c r="E1108" s="151" t="s">
        <v>336</v>
      </c>
      <c r="F1108" s="151" t="s">
        <v>337</v>
      </c>
      <c r="G1108" s="151" t="s">
        <v>807</v>
      </c>
      <c r="H1108" s="151" t="s">
        <v>426</v>
      </c>
      <c r="I1108" s="151" t="s">
        <v>62</v>
      </c>
      <c r="J1108" s="151" t="s">
        <v>62</v>
      </c>
      <c r="K1108" s="151" t="s">
        <v>736</v>
      </c>
      <c r="L1108" s="151" t="s">
        <v>1416</v>
      </c>
      <c r="M1108" s="158">
        <v>455</v>
      </c>
    </row>
    <row r="1109" spans="1:13" hidden="1" outlineLevel="2" x14ac:dyDescent="0.2">
      <c r="A1109" s="156">
        <v>202006</v>
      </c>
      <c r="B1109" s="150">
        <v>40200017</v>
      </c>
      <c r="C1109" s="151" t="s">
        <v>874</v>
      </c>
      <c r="D1109" s="152">
        <v>44012</v>
      </c>
      <c r="E1109" s="151" t="s">
        <v>336</v>
      </c>
      <c r="F1109" s="151" t="s">
        <v>337</v>
      </c>
      <c r="G1109" s="151" t="s">
        <v>807</v>
      </c>
      <c r="H1109" s="151" t="s">
        <v>392</v>
      </c>
      <c r="I1109" s="151" t="s">
        <v>62</v>
      </c>
      <c r="J1109" s="151" t="s">
        <v>62</v>
      </c>
      <c r="K1109" s="151" t="s">
        <v>736</v>
      </c>
      <c r="L1109" s="151" t="s">
        <v>1417</v>
      </c>
      <c r="M1109" s="158">
        <v>142</v>
      </c>
    </row>
    <row r="1110" spans="1:13" hidden="1" outlineLevel="2" x14ac:dyDescent="0.2">
      <c r="A1110" s="156">
        <v>202006</v>
      </c>
      <c r="B1110" s="150">
        <v>40200017</v>
      </c>
      <c r="C1110" s="151" t="s">
        <v>874</v>
      </c>
      <c r="D1110" s="152">
        <v>44012</v>
      </c>
      <c r="E1110" s="151" t="s">
        <v>336</v>
      </c>
      <c r="F1110" s="151" t="s">
        <v>337</v>
      </c>
      <c r="G1110" s="151" t="s">
        <v>807</v>
      </c>
      <c r="H1110" s="151" t="s">
        <v>392</v>
      </c>
      <c r="I1110" s="151" t="s">
        <v>62</v>
      </c>
      <c r="J1110" s="151" t="s">
        <v>62</v>
      </c>
      <c r="K1110" s="151" t="s">
        <v>736</v>
      </c>
      <c r="L1110" s="151" t="s">
        <v>1418</v>
      </c>
      <c r="M1110" s="158">
        <v>-142</v>
      </c>
    </row>
    <row r="1111" spans="1:13" hidden="1" outlineLevel="2" x14ac:dyDescent="0.2">
      <c r="A1111" s="156">
        <v>202006</v>
      </c>
      <c r="B1111" s="150">
        <v>40200017</v>
      </c>
      <c r="C1111" s="151" t="s">
        <v>874</v>
      </c>
      <c r="D1111" s="152">
        <v>44012</v>
      </c>
      <c r="E1111" s="151" t="s">
        <v>301</v>
      </c>
      <c r="F1111" s="151" t="s">
        <v>302</v>
      </c>
      <c r="G1111" s="151" t="s">
        <v>919</v>
      </c>
      <c r="H1111" s="151" t="s">
        <v>451</v>
      </c>
      <c r="I1111" s="151" t="s">
        <v>62</v>
      </c>
      <c r="J1111" s="151" t="s">
        <v>62</v>
      </c>
      <c r="K1111" s="151" t="s">
        <v>736</v>
      </c>
      <c r="L1111" s="151" t="s">
        <v>1410</v>
      </c>
      <c r="M1111" s="158">
        <v>-108236.39</v>
      </c>
    </row>
    <row r="1112" spans="1:13" hidden="1" outlineLevel="2" x14ac:dyDescent="0.2">
      <c r="A1112" s="156">
        <v>202006</v>
      </c>
      <c r="B1112" s="150">
        <v>40200017</v>
      </c>
      <c r="C1112" s="151" t="s">
        <v>874</v>
      </c>
      <c r="D1112" s="152">
        <v>44012</v>
      </c>
      <c r="E1112" s="151" t="s">
        <v>301</v>
      </c>
      <c r="F1112" s="151" t="s">
        <v>302</v>
      </c>
      <c r="G1112" s="151" t="s">
        <v>817</v>
      </c>
      <c r="H1112" s="151" t="s">
        <v>436</v>
      </c>
      <c r="I1112" s="151" t="s">
        <v>62</v>
      </c>
      <c r="J1112" s="151" t="s">
        <v>62</v>
      </c>
      <c r="K1112" s="151" t="s">
        <v>736</v>
      </c>
      <c r="L1112" s="151" t="s">
        <v>1410</v>
      </c>
      <c r="M1112" s="158">
        <v>262684.68</v>
      </c>
    </row>
    <row r="1113" spans="1:13" hidden="1" outlineLevel="2" x14ac:dyDescent="0.2">
      <c r="A1113" s="156">
        <v>202006</v>
      </c>
      <c r="B1113" s="150">
        <v>40200017</v>
      </c>
      <c r="C1113" s="151" t="s">
        <v>874</v>
      </c>
      <c r="D1113" s="152">
        <v>44012</v>
      </c>
      <c r="E1113" s="151" t="s">
        <v>336</v>
      </c>
      <c r="F1113" s="151" t="s">
        <v>337</v>
      </c>
      <c r="G1113" s="151" t="s">
        <v>817</v>
      </c>
      <c r="H1113" s="151" t="s">
        <v>436</v>
      </c>
      <c r="I1113" s="151" t="s">
        <v>62</v>
      </c>
      <c r="J1113" s="151" t="s">
        <v>62</v>
      </c>
      <c r="K1113" s="151" t="s">
        <v>736</v>
      </c>
      <c r="L1113" s="151" t="s">
        <v>1419</v>
      </c>
      <c r="M1113" s="158">
        <v>-766</v>
      </c>
    </row>
    <row r="1114" spans="1:13" hidden="1" outlineLevel="2" x14ac:dyDescent="0.2">
      <c r="A1114" s="156">
        <v>202006</v>
      </c>
      <c r="B1114" s="150">
        <v>40200017</v>
      </c>
      <c r="C1114" s="151" t="s">
        <v>874</v>
      </c>
      <c r="D1114" s="152">
        <v>44012</v>
      </c>
      <c r="E1114" s="151" t="s">
        <v>336</v>
      </c>
      <c r="F1114" s="151" t="s">
        <v>337</v>
      </c>
      <c r="G1114" s="151" t="s">
        <v>817</v>
      </c>
      <c r="H1114" s="151" t="s">
        <v>443</v>
      </c>
      <c r="I1114" s="151" t="s">
        <v>62</v>
      </c>
      <c r="J1114" s="151" t="s">
        <v>62</v>
      </c>
      <c r="K1114" s="151" t="s">
        <v>736</v>
      </c>
      <c r="L1114" s="151" t="s">
        <v>1420</v>
      </c>
      <c r="M1114" s="158">
        <v>1822</v>
      </c>
    </row>
    <row r="1115" spans="1:13" hidden="1" outlineLevel="2" x14ac:dyDescent="0.2">
      <c r="A1115" s="156">
        <v>202006</v>
      </c>
      <c r="B1115" s="150">
        <v>40200017</v>
      </c>
      <c r="C1115" s="151" t="s">
        <v>874</v>
      </c>
      <c r="D1115" s="152">
        <v>44012</v>
      </c>
      <c r="E1115" s="151" t="s">
        <v>336</v>
      </c>
      <c r="F1115" s="151" t="s">
        <v>337</v>
      </c>
      <c r="G1115" s="151" t="s">
        <v>817</v>
      </c>
      <c r="H1115" s="151" t="s">
        <v>443</v>
      </c>
      <c r="I1115" s="151" t="s">
        <v>62</v>
      </c>
      <c r="J1115" s="151" t="s">
        <v>62</v>
      </c>
      <c r="K1115" s="151" t="s">
        <v>736</v>
      </c>
      <c r="L1115" s="151" t="s">
        <v>1421</v>
      </c>
      <c r="M1115" s="158">
        <v>-282</v>
      </c>
    </row>
    <row r="1116" spans="1:13" hidden="1" outlineLevel="2" x14ac:dyDescent="0.2">
      <c r="A1116" s="156">
        <v>202006</v>
      </c>
      <c r="B1116" s="150">
        <v>40200017</v>
      </c>
      <c r="C1116" s="151" t="s">
        <v>874</v>
      </c>
      <c r="D1116" s="152">
        <v>44012</v>
      </c>
      <c r="E1116" s="151" t="s">
        <v>336</v>
      </c>
      <c r="F1116" s="151" t="s">
        <v>337</v>
      </c>
      <c r="G1116" s="151" t="s">
        <v>817</v>
      </c>
      <c r="H1116" s="151" t="s">
        <v>526</v>
      </c>
      <c r="I1116" s="151" t="s">
        <v>62</v>
      </c>
      <c r="J1116" s="151" t="s">
        <v>62</v>
      </c>
      <c r="K1116" s="151" t="s">
        <v>736</v>
      </c>
      <c r="L1116" s="151" t="s">
        <v>1422</v>
      </c>
      <c r="M1116" s="158">
        <v>447</v>
      </c>
    </row>
    <row r="1117" spans="1:13" hidden="1" outlineLevel="2" x14ac:dyDescent="0.2">
      <c r="A1117" s="156">
        <v>202006</v>
      </c>
      <c r="B1117" s="150">
        <v>40200017</v>
      </c>
      <c r="C1117" s="151" t="s">
        <v>874</v>
      </c>
      <c r="D1117" s="152">
        <v>44012</v>
      </c>
      <c r="E1117" s="151" t="s">
        <v>336</v>
      </c>
      <c r="F1117" s="151" t="s">
        <v>337</v>
      </c>
      <c r="G1117" s="151" t="s">
        <v>817</v>
      </c>
      <c r="H1117" s="151" t="s">
        <v>526</v>
      </c>
      <c r="I1117" s="151" t="s">
        <v>62</v>
      </c>
      <c r="J1117" s="151" t="s">
        <v>62</v>
      </c>
      <c r="K1117" s="151" t="s">
        <v>736</v>
      </c>
      <c r="L1117" s="151" t="s">
        <v>1423</v>
      </c>
      <c r="M1117" s="158">
        <v>-447</v>
      </c>
    </row>
    <row r="1118" spans="1:13" hidden="1" outlineLevel="2" x14ac:dyDescent="0.2">
      <c r="A1118" s="156">
        <v>202006</v>
      </c>
      <c r="B1118" s="150">
        <v>40200017</v>
      </c>
      <c r="C1118" s="151" t="s">
        <v>874</v>
      </c>
      <c r="D1118" s="152">
        <v>44012</v>
      </c>
      <c r="E1118" s="151" t="s">
        <v>336</v>
      </c>
      <c r="F1118" s="151" t="s">
        <v>337</v>
      </c>
      <c r="G1118" s="151" t="s">
        <v>817</v>
      </c>
      <c r="H1118" s="151" t="s">
        <v>204</v>
      </c>
      <c r="I1118" s="151" t="s">
        <v>62</v>
      </c>
      <c r="J1118" s="151" t="s">
        <v>62</v>
      </c>
      <c r="K1118" s="151" t="s">
        <v>736</v>
      </c>
      <c r="L1118" s="151" t="s">
        <v>1424</v>
      </c>
      <c r="M1118" s="158">
        <v>2050</v>
      </c>
    </row>
    <row r="1119" spans="1:13" hidden="1" outlineLevel="2" x14ac:dyDescent="0.2">
      <c r="A1119" s="156">
        <v>202006</v>
      </c>
      <c r="B1119" s="150">
        <v>40200017</v>
      </c>
      <c r="C1119" s="151" t="s">
        <v>874</v>
      </c>
      <c r="D1119" s="152">
        <v>44012</v>
      </c>
      <c r="E1119" s="151" t="s">
        <v>336</v>
      </c>
      <c r="F1119" s="151" t="s">
        <v>337</v>
      </c>
      <c r="G1119" s="151" t="s">
        <v>817</v>
      </c>
      <c r="H1119" s="151" t="s">
        <v>204</v>
      </c>
      <c r="I1119" s="151" t="s">
        <v>62</v>
      </c>
      <c r="J1119" s="151" t="s">
        <v>62</v>
      </c>
      <c r="K1119" s="151" t="s">
        <v>736</v>
      </c>
      <c r="L1119" s="151" t="s">
        <v>1425</v>
      </c>
      <c r="M1119" s="158">
        <v>563.5</v>
      </c>
    </row>
    <row r="1120" spans="1:13" hidden="1" outlineLevel="2" x14ac:dyDescent="0.2">
      <c r="A1120" s="156">
        <v>202006</v>
      </c>
      <c r="B1120" s="150">
        <v>40200017</v>
      </c>
      <c r="C1120" s="151" t="s">
        <v>874</v>
      </c>
      <c r="D1120" s="152">
        <v>44012</v>
      </c>
      <c r="E1120" s="151" t="s">
        <v>336</v>
      </c>
      <c r="F1120" s="151" t="s">
        <v>337</v>
      </c>
      <c r="G1120" s="151" t="s">
        <v>817</v>
      </c>
      <c r="H1120" s="151" t="s">
        <v>204</v>
      </c>
      <c r="I1120" s="151" t="s">
        <v>62</v>
      </c>
      <c r="J1120" s="151" t="s">
        <v>62</v>
      </c>
      <c r="K1120" s="151" t="s">
        <v>736</v>
      </c>
      <c r="L1120" s="151" t="s">
        <v>1426</v>
      </c>
      <c r="M1120" s="158">
        <v>78</v>
      </c>
    </row>
    <row r="1121" spans="1:13" hidden="1" outlineLevel="2" x14ac:dyDescent="0.2">
      <c r="A1121" s="156">
        <v>202006</v>
      </c>
      <c r="B1121" s="150">
        <v>40200017</v>
      </c>
      <c r="C1121" s="151" t="s">
        <v>874</v>
      </c>
      <c r="D1121" s="152">
        <v>44012</v>
      </c>
      <c r="E1121" s="151" t="s">
        <v>336</v>
      </c>
      <c r="F1121" s="151" t="s">
        <v>337</v>
      </c>
      <c r="G1121" s="151" t="s">
        <v>817</v>
      </c>
      <c r="H1121" s="151" t="s">
        <v>536</v>
      </c>
      <c r="I1121" s="151" t="s">
        <v>62</v>
      </c>
      <c r="J1121" s="151" t="s">
        <v>62</v>
      </c>
      <c r="K1121" s="151" t="s">
        <v>736</v>
      </c>
      <c r="L1121" s="151" t="s">
        <v>1427</v>
      </c>
      <c r="M1121" s="158">
        <v>-1540</v>
      </c>
    </row>
    <row r="1122" spans="1:13" hidden="1" outlineLevel="2" x14ac:dyDescent="0.2">
      <c r="A1122" s="156">
        <v>202006</v>
      </c>
      <c r="B1122" s="150">
        <v>40200017</v>
      </c>
      <c r="C1122" s="151" t="s">
        <v>874</v>
      </c>
      <c r="D1122" s="152">
        <v>44012</v>
      </c>
      <c r="E1122" s="151" t="s">
        <v>336</v>
      </c>
      <c r="F1122" s="151" t="s">
        <v>337</v>
      </c>
      <c r="G1122" s="151" t="s">
        <v>817</v>
      </c>
      <c r="H1122" s="151" t="s">
        <v>540</v>
      </c>
      <c r="I1122" s="151" t="s">
        <v>62</v>
      </c>
      <c r="J1122" s="151" t="s">
        <v>62</v>
      </c>
      <c r="K1122" s="151" t="s">
        <v>736</v>
      </c>
      <c r="L1122" s="151" t="s">
        <v>1428</v>
      </c>
      <c r="M1122" s="158">
        <v>-455</v>
      </c>
    </row>
    <row r="1123" spans="1:13" hidden="1" outlineLevel="2" x14ac:dyDescent="0.2">
      <c r="A1123" s="156">
        <v>202006</v>
      </c>
      <c r="B1123" s="150">
        <v>40200017</v>
      </c>
      <c r="C1123" s="151" t="s">
        <v>874</v>
      </c>
      <c r="D1123" s="152">
        <v>44012</v>
      </c>
      <c r="E1123" s="151" t="s">
        <v>336</v>
      </c>
      <c r="F1123" s="151" t="s">
        <v>337</v>
      </c>
      <c r="G1123" s="151" t="s">
        <v>807</v>
      </c>
      <c r="H1123" s="151" t="s">
        <v>414</v>
      </c>
      <c r="I1123" s="151" t="s">
        <v>62</v>
      </c>
      <c r="J1123" s="151" t="s">
        <v>62</v>
      </c>
      <c r="K1123" s="151" t="s">
        <v>736</v>
      </c>
      <c r="L1123" s="151" t="s">
        <v>1429</v>
      </c>
      <c r="M1123" s="158">
        <v>281</v>
      </c>
    </row>
    <row r="1124" spans="1:13" hidden="1" outlineLevel="2" x14ac:dyDescent="0.2">
      <c r="A1124" s="156">
        <v>202006</v>
      </c>
      <c r="B1124" s="150">
        <v>40200017</v>
      </c>
      <c r="C1124" s="151" t="s">
        <v>874</v>
      </c>
      <c r="D1124" s="152">
        <v>44012</v>
      </c>
      <c r="E1124" s="151" t="s">
        <v>336</v>
      </c>
      <c r="F1124" s="151" t="s">
        <v>337</v>
      </c>
      <c r="G1124" s="151" t="s">
        <v>807</v>
      </c>
      <c r="H1124" s="151" t="s">
        <v>414</v>
      </c>
      <c r="I1124" s="151" t="s">
        <v>62</v>
      </c>
      <c r="J1124" s="151" t="s">
        <v>62</v>
      </c>
      <c r="K1124" s="151" t="s">
        <v>736</v>
      </c>
      <c r="L1124" s="151" t="s">
        <v>1430</v>
      </c>
      <c r="M1124" s="158">
        <v>630</v>
      </c>
    </row>
    <row r="1125" spans="1:13" hidden="1" outlineLevel="2" x14ac:dyDescent="0.2">
      <c r="A1125" s="156">
        <v>202006</v>
      </c>
      <c r="B1125" s="150">
        <v>40200017</v>
      </c>
      <c r="C1125" s="151" t="s">
        <v>874</v>
      </c>
      <c r="D1125" s="152">
        <v>44012</v>
      </c>
      <c r="E1125" s="151" t="s">
        <v>336</v>
      </c>
      <c r="F1125" s="151" t="s">
        <v>337</v>
      </c>
      <c r="G1125" s="151" t="s">
        <v>807</v>
      </c>
      <c r="H1125" s="151" t="s">
        <v>414</v>
      </c>
      <c r="I1125" s="151" t="s">
        <v>62</v>
      </c>
      <c r="J1125" s="151" t="s">
        <v>62</v>
      </c>
      <c r="K1125" s="151" t="s">
        <v>736</v>
      </c>
      <c r="L1125" s="151" t="s">
        <v>1431</v>
      </c>
      <c r="M1125" s="158">
        <v>-281</v>
      </c>
    </row>
    <row r="1126" spans="1:13" hidden="1" outlineLevel="2" x14ac:dyDescent="0.2">
      <c r="A1126" s="156">
        <v>202006</v>
      </c>
      <c r="B1126" s="150">
        <v>40200017</v>
      </c>
      <c r="C1126" s="151" t="s">
        <v>874</v>
      </c>
      <c r="D1126" s="152">
        <v>44012</v>
      </c>
      <c r="E1126" s="151" t="s">
        <v>336</v>
      </c>
      <c r="F1126" s="151" t="s">
        <v>337</v>
      </c>
      <c r="G1126" s="151" t="s">
        <v>807</v>
      </c>
      <c r="H1126" s="151" t="s">
        <v>426</v>
      </c>
      <c r="I1126" s="151" t="s">
        <v>62</v>
      </c>
      <c r="J1126" s="151" t="s">
        <v>62</v>
      </c>
      <c r="K1126" s="151" t="s">
        <v>736</v>
      </c>
      <c r="L1126" s="151" t="s">
        <v>1432</v>
      </c>
      <c r="M1126" s="158">
        <v>455</v>
      </c>
    </row>
    <row r="1127" spans="1:13" hidden="1" outlineLevel="2" x14ac:dyDescent="0.2">
      <c r="A1127" s="156">
        <v>202006</v>
      </c>
      <c r="B1127" s="150">
        <v>40200017</v>
      </c>
      <c r="C1127" s="151" t="s">
        <v>874</v>
      </c>
      <c r="D1127" s="152">
        <v>44012</v>
      </c>
      <c r="E1127" s="151" t="s">
        <v>336</v>
      </c>
      <c r="F1127" s="151" t="s">
        <v>337</v>
      </c>
      <c r="G1127" s="151" t="s">
        <v>817</v>
      </c>
      <c r="H1127" s="151" t="s">
        <v>436</v>
      </c>
      <c r="I1127" s="151" t="s">
        <v>62</v>
      </c>
      <c r="J1127" s="151" t="s">
        <v>62</v>
      </c>
      <c r="K1127" s="151" t="s">
        <v>736</v>
      </c>
      <c r="L1127" s="151" t="s">
        <v>1433</v>
      </c>
      <c r="M1127" s="158">
        <v>1295</v>
      </c>
    </row>
    <row r="1128" spans="1:13" hidden="1" outlineLevel="2" x14ac:dyDescent="0.2">
      <c r="A1128" s="156">
        <v>202006</v>
      </c>
      <c r="B1128" s="150">
        <v>40200017</v>
      </c>
      <c r="C1128" s="151" t="s">
        <v>874</v>
      </c>
      <c r="D1128" s="152">
        <v>44012</v>
      </c>
      <c r="E1128" s="151" t="s">
        <v>336</v>
      </c>
      <c r="F1128" s="151" t="s">
        <v>337</v>
      </c>
      <c r="G1128" s="151" t="s">
        <v>817</v>
      </c>
      <c r="H1128" s="151" t="s">
        <v>436</v>
      </c>
      <c r="I1128" s="151" t="s">
        <v>62</v>
      </c>
      <c r="J1128" s="151" t="s">
        <v>62</v>
      </c>
      <c r="K1128" s="151" t="s">
        <v>736</v>
      </c>
      <c r="L1128" s="151" t="s">
        <v>1434</v>
      </c>
      <c r="M1128" s="158">
        <v>-954</v>
      </c>
    </row>
    <row r="1129" spans="1:13" hidden="1" outlineLevel="2" x14ac:dyDescent="0.2">
      <c r="A1129" s="156">
        <v>202006</v>
      </c>
      <c r="B1129" s="150">
        <v>40200017</v>
      </c>
      <c r="C1129" s="151" t="s">
        <v>874</v>
      </c>
      <c r="D1129" s="152">
        <v>44012</v>
      </c>
      <c r="E1129" s="151" t="s">
        <v>416</v>
      </c>
      <c r="F1129" s="151" t="s">
        <v>417</v>
      </c>
      <c r="G1129" s="151" t="s">
        <v>817</v>
      </c>
      <c r="H1129" s="151" t="s">
        <v>443</v>
      </c>
      <c r="I1129" s="151" t="s">
        <v>62</v>
      </c>
      <c r="J1129" s="151" t="s">
        <v>62</v>
      </c>
      <c r="K1129" s="151" t="s">
        <v>736</v>
      </c>
      <c r="L1129" s="151" t="s">
        <v>1435</v>
      </c>
      <c r="M1129" s="158">
        <v>-12508</v>
      </c>
    </row>
    <row r="1130" spans="1:13" hidden="1" outlineLevel="2" x14ac:dyDescent="0.2">
      <c r="A1130" s="156">
        <v>202006</v>
      </c>
      <c r="B1130" s="150">
        <v>40200017</v>
      </c>
      <c r="C1130" s="151" t="s">
        <v>874</v>
      </c>
      <c r="D1130" s="152">
        <v>44012</v>
      </c>
      <c r="E1130" s="151" t="s">
        <v>416</v>
      </c>
      <c r="F1130" s="151" t="s">
        <v>417</v>
      </c>
      <c r="G1130" s="151" t="s">
        <v>817</v>
      </c>
      <c r="H1130" s="151" t="s">
        <v>443</v>
      </c>
      <c r="I1130" s="151" t="s">
        <v>62</v>
      </c>
      <c r="J1130" s="151" t="s">
        <v>62</v>
      </c>
      <c r="K1130" s="151" t="s">
        <v>736</v>
      </c>
      <c r="L1130" s="151" t="s">
        <v>1436</v>
      </c>
      <c r="M1130" s="158">
        <v>66.5</v>
      </c>
    </row>
    <row r="1131" spans="1:13" hidden="1" outlineLevel="2" x14ac:dyDescent="0.2">
      <c r="A1131" s="156">
        <v>202006</v>
      </c>
      <c r="B1131" s="150">
        <v>40200017</v>
      </c>
      <c r="C1131" s="151" t="s">
        <v>874</v>
      </c>
      <c r="D1131" s="152">
        <v>44012</v>
      </c>
      <c r="E1131" s="151" t="s">
        <v>416</v>
      </c>
      <c r="F1131" s="151" t="s">
        <v>417</v>
      </c>
      <c r="G1131" s="151" t="s">
        <v>817</v>
      </c>
      <c r="H1131" s="151" t="s">
        <v>443</v>
      </c>
      <c r="I1131" s="151" t="s">
        <v>62</v>
      </c>
      <c r="J1131" s="151" t="s">
        <v>62</v>
      </c>
      <c r="K1131" s="151" t="s">
        <v>736</v>
      </c>
      <c r="L1131" s="151" t="s">
        <v>1437</v>
      </c>
      <c r="M1131" s="158">
        <v>-232</v>
      </c>
    </row>
    <row r="1132" spans="1:13" hidden="1" outlineLevel="2" x14ac:dyDescent="0.2">
      <c r="A1132" s="156">
        <v>202006</v>
      </c>
      <c r="B1132" s="150">
        <v>40200017</v>
      </c>
      <c r="C1132" s="151" t="s">
        <v>874</v>
      </c>
      <c r="D1132" s="152">
        <v>44012</v>
      </c>
      <c r="E1132" s="151" t="s">
        <v>416</v>
      </c>
      <c r="F1132" s="151" t="s">
        <v>417</v>
      </c>
      <c r="G1132" s="151" t="s">
        <v>817</v>
      </c>
      <c r="H1132" s="151" t="s">
        <v>536</v>
      </c>
      <c r="I1132" s="151" t="s">
        <v>62</v>
      </c>
      <c r="J1132" s="151" t="s">
        <v>62</v>
      </c>
      <c r="K1132" s="151" t="s">
        <v>736</v>
      </c>
      <c r="L1132" s="151" t="s">
        <v>1438</v>
      </c>
      <c r="M1132" s="158">
        <v>-2847</v>
      </c>
    </row>
    <row r="1133" spans="1:13" hidden="1" outlineLevel="2" x14ac:dyDescent="0.2">
      <c r="A1133" s="156">
        <v>202006</v>
      </c>
      <c r="B1133" s="150">
        <v>40200017</v>
      </c>
      <c r="C1133" s="151" t="s">
        <v>874</v>
      </c>
      <c r="D1133" s="152">
        <v>44012</v>
      </c>
      <c r="E1133" s="151" t="s">
        <v>416</v>
      </c>
      <c r="F1133" s="151" t="s">
        <v>417</v>
      </c>
      <c r="G1133" s="151" t="s">
        <v>817</v>
      </c>
      <c r="H1133" s="151" t="s">
        <v>536</v>
      </c>
      <c r="I1133" s="151" t="s">
        <v>62</v>
      </c>
      <c r="J1133" s="151" t="s">
        <v>62</v>
      </c>
      <c r="K1133" s="151" t="s">
        <v>736</v>
      </c>
      <c r="L1133" s="151" t="s">
        <v>1439</v>
      </c>
      <c r="M1133" s="158">
        <v>-15886</v>
      </c>
    </row>
    <row r="1134" spans="1:13" hidden="1" outlineLevel="2" x14ac:dyDescent="0.2">
      <c r="A1134" s="156">
        <v>202006</v>
      </c>
      <c r="B1134" s="150">
        <v>40200017</v>
      </c>
      <c r="C1134" s="151" t="s">
        <v>874</v>
      </c>
      <c r="D1134" s="152">
        <v>44012</v>
      </c>
      <c r="E1134" s="151" t="s">
        <v>416</v>
      </c>
      <c r="F1134" s="151" t="s">
        <v>417</v>
      </c>
      <c r="G1134" s="151" t="s">
        <v>817</v>
      </c>
      <c r="H1134" s="151" t="s">
        <v>536</v>
      </c>
      <c r="I1134" s="151" t="s">
        <v>62</v>
      </c>
      <c r="J1134" s="151" t="s">
        <v>62</v>
      </c>
      <c r="K1134" s="151" t="s">
        <v>736</v>
      </c>
      <c r="L1134" s="151" t="s">
        <v>1440</v>
      </c>
      <c r="M1134" s="158">
        <v>1</v>
      </c>
    </row>
    <row r="1135" spans="1:13" hidden="1" outlineLevel="2" x14ac:dyDescent="0.2">
      <c r="A1135" s="156">
        <v>202006</v>
      </c>
      <c r="B1135" s="150">
        <v>40200017</v>
      </c>
      <c r="C1135" s="151" t="s">
        <v>874</v>
      </c>
      <c r="D1135" s="152">
        <v>44012</v>
      </c>
      <c r="E1135" s="151" t="s">
        <v>416</v>
      </c>
      <c r="F1135" s="151" t="s">
        <v>417</v>
      </c>
      <c r="G1135" s="151" t="s">
        <v>817</v>
      </c>
      <c r="H1135" s="151" t="s">
        <v>536</v>
      </c>
      <c r="I1135" s="151" t="s">
        <v>62</v>
      </c>
      <c r="J1135" s="151" t="s">
        <v>62</v>
      </c>
      <c r="K1135" s="151" t="s">
        <v>736</v>
      </c>
      <c r="L1135" s="151" t="s">
        <v>1441</v>
      </c>
      <c r="M1135" s="158">
        <v>1</v>
      </c>
    </row>
    <row r="1136" spans="1:13" hidden="1" outlineLevel="2" x14ac:dyDescent="0.2">
      <c r="A1136" s="156">
        <v>202006</v>
      </c>
      <c r="B1136" s="150">
        <v>40200017</v>
      </c>
      <c r="C1136" s="151" t="s">
        <v>874</v>
      </c>
      <c r="D1136" s="152">
        <v>44012</v>
      </c>
      <c r="E1136" s="151" t="s">
        <v>416</v>
      </c>
      <c r="F1136" s="151" t="s">
        <v>417</v>
      </c>
      <c r="G1136" s="151" t="s">
        <v>817</v>
      </c>
      <c r="H1136" s="151" t="s">
        <v>536</v>
      </c>
      <c r="I1136" s="151" t="s">
        <v>62</v>
      </c>
      <c r="J1136" s="151" t="s">
        <v>62</v>
      </c>
      <c r="K1136" s="151" t="s">
        <v>736</v>
      </c>
      <c r="L1136" s="151" t="s">
        <v>1442</v>
      </c>
      <c r="M1136" s="158">
        <v>-290</v>
      </c>
    </row>
    <row r="1137" spans="1:13" hidden="1" outlineLevel="2" x14ac:dyDescent="0.2">
      <c r="A1137" s="156">
        <v>202006</v>
      </c>
      <c r="B1137" s="150">
        <v>40200017</v>
      </c>
      <c r="C1137" s="151" t="s">
        <v>874</v>
      </c>
      <c r="D1137" s="152">
        <v>44012</v>
      </c>
      <c r="E1137" s="151" t="s">
        <v>416</v>
      </c>
      <c r="F1137" s="151" t="s">
        <v>417</v>
      </c>
      <c r="G1137" s="151" t="s">
        <v>817</v>
      </c>
      <c r="H1137" s="151" t="s">
        <v>536</v>
      </c>
      <c r="I1137" s="151" t="s">
        <v>62</v>
      </c>
      <c r="J1137" s="151" t="s">
        <v>62</v>
      </c>
      <c r="K1137" s="151" t="s">
        <v>736</v>
      </c>
      <c r="L1137" s="151" t="s">
        <v>1443</v>
      </c>
      <c r="M1137" s="158">
        <v>-1620</v>
      </c>
    </row>
    <row r="1138" spans="1:13" hidden="1" outlineLevel="2" x14ac:dyDescent="0.2">
      <c r="A1138" s="156">
        <v>202006</v>
      </c>
      <c r="B1138" s="150">
        <v>40200017</v>
      </c>
      <c r="C1138" s="151" t="s">
        <v>874</v>
      </c>
      <c r="D1138" s="152">
        <v>44012</v>
      </c>
      <c r="E1138" s="151" t="s">
        <v>416</v>
      </c>
      <c r="F1138" s="151" t="s">
        <v>417</v>
      </c>
      <c r="G1138" s="151" t="s">
        <v>807</v>
      </c>
      <c r="H1138" s="151" t="s">
        <v>418</v>
      </c>
      <c r="I1138" s="151" t="s">
        <v>62</v>
      </c>
      <c r="J1138" s="151" t="s">
        <v>62</v>
      </c>
      <c r="K1138" s="151" t="s">
        <v>736</v>
      </c>
      <c r="L1138" s="151" t="s">
        <v>1444</v>
      </c>
      <c r="M1138" s="158">
        <v>66.5</v>
      </c>
    </row>
    <row r="1139" spans="1:13" hidden="1" outlineLevel="2" x14ac:dyDescent="0.2">
      <c r="A1139" s="156">
        <v>202006</v>
      </c>
      <c r="B1139" s="150">
        <v>40200017</v>
      </c>
      <c r="C1139" s="151" t="s">
        <v>874</v>
      </c>
      <c r="D1139" s="152">
        <v>44012</v>
      </c>
      <c r="E1139" s="151" t="s">
        <v>336</v>
      </c>
      <c r="F1139" s="151" t="s">
        <v>337</v>
      </c>
      <c r="G1139" s="151" t="s">
        <v>817</v>
      </c>
      <c r="H1139" s="151" t="s">
        <v>540</v>
      </c>
      <c r="I1139" s="151" t="s">
        <v>62</v>
      </c>
      <c r="J1139" s="151" t="s">
        <v>62</v>
      </c>
      <c r="K1139" s="151" t="s">
        <v>736</v>
      </c>
      <c r="L1139" s="151" t="s">
        <v>1445</v>
      </c>
      <c r="M1139" s="158">
        <v>-455</v>
      </c>
    </row>
    <row r="1140" spans="1:13" hidden="1" outlineLevel="2" x14ac:dyDescent="0.2">
      <c r="A1140" s="156">
        <v>202006</v>
      </c>
      <c r="B1140" s="150">
        <v>40200018</v>
      </c>
      <c r="C1140" s="151" t="s">
        <v>874</v>
      </c>
      <c r="D1140" s="152">
        <v>44012</v>
      </c>
      <c r="E1140" s="151" t="s">
        <v>1129</v>
      </c>
      <c r="F1140" s="151" t="s">
        <v>565</v>
      </c>
      <c r="G1140" s="151" t="s">
        <v>876</v>
      </c>
      <c r="H1140" s="151" t="s">
        <v>368</v>
      </c>
      <c r="I1140" s="151" t="s">
        <v>62</v>
      </c>
      <c r="J1140" s="151" t="s">
        <v>62</v>
      </c>
      <c r="K1140" s="151" t="s">
        <v>736</v>
      </c>
      <c r="L1140" s="151" t="s">
        <v>1446</v>
      </c>
      <c r="M1140" s="158">
        <v>84000</v>
      </c>
    </row>
    <row r="1141" spans="1:13" hidden="1" outlineLevel="2" x14ac:dyDescent="0.2">
      <c r="A1141" s="156">
        <v>202006</v>
      </c>
      <c r="B1141" s="150">
        <v>40200018</v>
      </c>
      <c r="C1141" s="151" t="s">
        <v>874</v>
      </c>
      <c r="D1141" s="152">
        <v>44012</v>
      </c>
      <c r="E1141" s="151" t="s">
        <v>808</v>
      </c>
      <c r="F1141" s="151" t="s">
        <v>566</v>
      </c>
      <c r="G1141" s="151" t="s">
        <v>876</v>
      </c>
      <c r="H1141" s="151" t="s">
        <v>368</v>
      </c>
      <c r="I1141" s="151" t="s">
        <v>62</v>
      </c>
      <c r="J1141" s="151" t="s">
        <v>62</v>
      </c>
      <c r="K1141" s="151" t="s">
        <v>736</v>
      </c>
      <c r="L1141" s="151" t="s">
        <v>1446</v>
      </c>
      <c r="M1141" s="158">
        <v>-67669.5</v>
      </c>
    </row>
    <row r="1142" spans="1:13" hidden="1" outlineLevel="2" x14ac:dyDescent="0.2">
      <c r="A1142" s="156">
        <v>202006</v>
      </c>
      <c r="B1142" s="150">
        <v>40200018</v>
      </c>
      <c r="C1142" s="151" t="s">
        <v>874</v>
      </c>
      <c r="D1142" s="152">
        <v>44012</v>
      </c>
      <c r="E1142" s="151" t="s">
        <v>808</v>
      </c>
      <c r="F1142" s="151" t="s">
        <v>566</v>
      </c>
      <c r="G1142" s="151" t="s">
        <v>807</v>
      </c>
      <c r="H1142" s="151" t="s">
        <v>404</v>
      </c>
      <c r="I1142" s="151" t="s">
        <v>62</v>
      </c>
      <c r="J1142" s="151" t="s">
        <v>62</v>
      </c>
      <c r="K1142" s="151" t="s">
        <v>736</v>
      </c>
      <c r="L1142" s="151" t="s">
        <v>1446</v>
      </c>
      <c r="M1142" s="158">
        <v>-15000</v>
      </c>
    </row>
    <row r="1143" spans="1:13" hidden="1" outlineLevel="2" x14ac:dyDescent="0.2">
      <c r="A1143" s="156">
        <v>202006</v>
      </c>
      <c r="B1143" s="150">
        <v>40200018</v>
      </c>
      <c r="C1143" s="151" t="s">
        <v>874</v>
      </c>
      <c r="D1143" s="152">
        <v>44012</v>
      </c>
      <c r="E1143" s="151" t="s">
        <v>1129</v>
      </c>
      <c r="F1143" s="151" t="s">
        <v>565</v>
      </c>
      <c r="G1143" s="151" t="s">
        <v>807</v>
      </c>
      <c r="H1143" s="151" t="s">
        <v>404</v>
      </c>
      <c r="I1143" s="151" t="s">
        <v>62</v>
      </c>
      <c r="J1143" s="151" t="s">
        <v>62</v>
      </c>
      <c r="K1143" s="151" t="s">
        <v>736</v>
      </c>
      <c r="L1143" s="151" t="s">
        <v>1446</v>
      </c>
      <c r="M1143" s="158">
        <v>30000</v>
      </c>
    </row>
    <row r="1144" spans="1:13" hidden="1" outlineLevel="2" x14ac:dyDescent="0.2">
      <c r="A1144" s="156">
        <v>202006</v>
      </c>
      <c r="B1144" s="150">
        <v>40200018</v>
      </c>
      <c r="C1144" s="151" t="s">
        <v>874</v>
      </c>
      <c r="D1144" s="152">
        <v>44012</v>
      </c>
      <c r="E1144" s="151" t="s">
        <v>808</v>
      </c>
      <c r="F1144" s="151" t="s">
        <v>566</v>
      </c>
      <c r="G1144" s="151" t="s">
        <v>807</v>
      </c>
      <c r="H1144" s="151" t="s">
        <v>430</v>
      </c>
      <c r="I1144" s="151" t="s">
        <v>62</v>
      </c>
      <c r="J1144" s="151" t="s">
        <v>62</v>
      </c>
      <c r="K1144" s="151" t="s">
        <v>736</v>
      </c>
      <c r="L1144" s="151" t="s">
        <v>1446</v>
      </c>
      <c r="M1144" s="158">
        <v>-140000</v>
      </c>
    </row>
    <row r="1145" spans="1:13" hidden="1" outlineLevel="2" x14ac:dyDescent="0.2">
      <c r="A1145" s="156">
        <v>202006</v>
      </c>
      <c r="B1145" s="150">
        <v>40200018</v>
      </c>
      <c r="C1145" s="151" t="s">
        <v>874</v>
      </c>
      <c r="D1145" s="152">
        <v>44012</v>
      </c>
      <c r="E1145" s="151" t="s">
        <v>808</v>
      </c>
      <c r="F1145" s="151" t="s">
        <v>566</v>
      </c>
      <c r="G1145" s="151" t="s">
        <v>807</v>
      </c>
      <c r="H1145" s="151" t="s">
        <v>398</v>
      </c>
      <c r="I1145" s="151" t="s">
        <v>62</v>
      </c>
      <c r="J1145" s="151" t="s">
        <v>62</v>
      </c>
      <c r="K1145" s="151" t="s">
        <v>736</v>
      </c>
      <c r="L1145" s="151" t="s">
        <v>1447</v>
      </c>
      <c r="M1145" s="158">
        <v>-7475.5</v>
      </c>
    </row>
    <row r="1146" spans="1:13" hidden="1" outlineLevel="2" x14ac:dyDescent="0.2">
      <c r="A1146" s="156">
        <v>202006</v>
      </c>
      <c r="B1146" s="150">
        <v>40200018</v>
      </c>
      <c r="C1146" s="151" t="s">
        <v>874</v>
      </c>
      <c r="D1146" s="152">
        <v>44012</v>
      </c>
      <c r="E1146" s="151" t="s">
        <v>388</v>
      </c>
      <c r="F1146" s="151" t="s">
        <v>389</v>
      </c>
      <c r="G1146" s="151" t="s">
        <v>807</v>
      </c>
      <c r="H1146" s="151" t="s">
        <v>398</v>
      </c>
      <c r="I1146" s="151" t="s">
        <v>62</v>
      </c>
      <c r="J1146" s="151" t="s">
        <v>62</v>
      </c>
      <c r="K1146" s="151" t="s">
        <v>736</v>
      </c>
      <c r="L1146" s="151" t="s">
        <v>1447</v>
      </c>
      <c r="M1146" s="158">
        <v>7475.5</v>
      </c>
    </row>
    <row r="1147" spans="1:13" hidden="1" outlineLevel="2" x14ac:dyDescent="0.2">
      <c r="A1147" s="156">
        <v>202006</v>
      </c>
      <c r="B1147" s="150">
        <v>40200018</v>
      </c>
      <c r="C1147" s="151" t="s">
        <v>874</v>
      </c>
      <c r="D1147" s="152">
        <v>44012</v>
      </c>
      <c r="E1147" s="151" t="s">
        <v>420</v>
      </c>
      <c r="F1147" s="151" t="s">
        <v>421</v>
      </c>
      <c r="G1147" s="151" t="s">
        <v>807</v>
      </c>
      <c r="H1147" s="151" t="s">
        <v>422</v>
      </c>
      <c r="I1147" s="151" t="s">
        <v>62</v>
      </c>
      <c r="J1147" s="151" t="s">
        <v>62</v>
      </c>
      <c r="K1147" s="151" t="s">
        <v>736</v>
      </c>
      <c r="L1147" s="151" t="s">
        <v>1448</v>
      </c>
      <c r="M1147" s="158">
        <v>0.49</v>
      </c>
    </row>
    <row r="1148" spans="1:13" hidden="1" outlineLevel="2" x14ac:dyDescent="0.2">
      <c r="A1148" s="156">
        <v>202006</v>
      </c>
      <c r="B1148" s="150">
        <v>40200018</v>
      </c>
      <c r="C1148" s="151" t="s">
        <v>874</v>
      </c>
      <c r="D1148" s="152">
        <v>44012</v>
      </c>
      <c r="E1148" s="151" t="s">
        <v>914</v>
      </c>
      <c r="F1148" s="151" t="s">
        <v>562</v>
      </c>
      <c r="G1148" s="151" t="s">
        <v>62</v>
      </c>
      <c r="H1148" s="151" t="s">
        <v>62</v>
      </c>
      <c r="I1148" s="151" t="s">
        <v>62</v>
      </c>
      <c r="J1148" s="151" t="s">
        <v>62</v>
      </c>
      <c r="K1148" s="151" t="s">
        <v>736</v>
      </c>
      <c r="L1148" s="151" t="s">
        <v>1449</v>
      </c>
      <c r="M1148" s="158">
        <v>-148628.23000000001</v>
      </c>
    </row>
    <row r="1149" spans="1:13" hidden="1" outlineLevel="2" x14ac:dyDescent="0.2">
      <c r="A1149" s="156">
        <v>202006</v>
      </c>
      <c r="B1149" s="150">
        <v>40200018</v>
      </c>
      <c r="C1149" s="151" t="s">
        <v>874</v>
      </c>
      <c r="D1149" s="152">
        <v>44012</v>
      </c>
      <c r="E1149" s="151" t="s">
        <v>1129</v>
      </c>
      <c r="F1149" s="151" t="s">
        <v>565</v>
      </c>
      <c r="G1149" s="151" t="s">
        <v>807</v>
      </c>
      <c r="H1149" s="151" t="s">
        <v>422</v>
      </c>
      <c r="I1149" s="151" t="s">
        <v>62</v>
      </c>
      <c r="J1149" s="151" t="s">
        <v>62</v>
      </c>
      <c r="K1149" s="151" t="s">
        <v>736</v>
      </c>
      <c r="L1149" s="151" t="s">
        <v>1446</v>
      </c>
      <c r="M1149" s="158">
        <v>120000</v>
      </c>
    </row>
    <row r="1150" spans="1:13" hidden="1" outlineLevel="2" x14ac:dyDescent="0.2">
      <c r="A1150" s="156">
        <v>202006</v>
      </c>
      <c r="B1150" s="150">
        <v>40200018</v>
      </c>
      <c r="C1150" s="151" t="s">
        <v>874</v>
      </c>
      <c r="D1150" s="152">
        <v>44012</v>
      </c>
      <c r="E1150" s="151" t="s">
        <v>1129</v>
      </c>
      <c r="F1150" s="151" t="s">
        <v>565</v>
      </c>
      <c r="G1150" s="151" t="s">
        <v>807</v>
      </c>
      <c r="H1150" s="151" t="s">
        <v>424</v>
      </c>
      <c r="I1150" s="151" t="s">
        <v>62</v>
      </c>
      <c r="J1150" s="151" t="s">
        <v>62</v>
      </c>
      <c r="K1150" s="151" t="s">
        <v>736</v>
      </c>
      <c r="L1150" s="151" t="s">
        <v>1446</v>
      </c>
      <c r="M1150" s="158">
        <v>70000</v>
      </c>
    </row>
    <row r="1151" spans="1:13" hidden="1" outlineLevel="2" x14ac:dyDescent="0.2">
      <c r="A1151" s="156">
        <v>202006</v>
      </c>
      <c r="B1151" s="150">
        <v>40200018</v>
      </c>
      <c r="C1151" s="151" t="s">
        <v>874</v>
      </c>
      <c r="D1151" s="152">
        <v>44012</v>
      </c>
      <c r="E1151" s="151" t="s">
        <v>1129</v>
      </c>
      <c r="F1151" s="151" t="s">
        <v>565</v>
      </c>
      <c r="G1151" s="151" t="s">
        <v>807</v>
      </c>
      <c r="H1151" s="151" t="s">
        <v>414</v>
      </c>
      <c r="I1151" s="151" t="s">
        <v>62</v>
      </c>
      <c r="J1151" s="151" t="s">
        <v>62</v>
      </c>
      <c r="K1151" s="151" t="s">
        <v>736</v>
      </c>
      <c r="L1151" s="151" t="s">
        <v>1446</v>
      </c>
      <c r="M1151" s="158">
        <v>147000</v>
      </c>
    </row>
    <row r="1152" spans="1:13" hidden="1" outlineLevel="2" x14ac:dyDescent="0.2">
      <c r="A1152" s="156">
        <v>202006</v>
      </c>
      <c r="B1152" s="150">
        <v>40200018</v>
      </c>
      <c r="C1152" s="151" t="s">
        <v>874</v>
      </c>
      <c r="D1152" s="152">
        <v>44012</v>
      </c>
      <c r="E1152" s="151" t="s">
        <v>1129</v>
      </c>
      <c r="F1152" s="151" t="s">
        <v>565</v>
      </c>
      <c r="G1152" s="151" t="s">
        <v>807</v>
      </c>
      <c r="H1152" s="151" t="s">
        <v>378</v>
      </c>
      <c r="I1152" s="151" t="s">
        <v>62</v>
      </c>
      <c r="J1152" s="151" t="s">
        <v>62</v>
      </c>
      <c r="K1152" s="151" t="s">
        <v>736</v>
      </c>
      <c r="L1152" s="151" t="s">
        <v>1446</v>
      </c>
      <c r="M1152" s="158">
        <v>90000</v>
      </c>
    </row>
    <row r="1153" spans="1:13" hidden="1" outlineLevel="2" x14ac:dyDescent="0.2">
      <c r="A1153" s="156">
        <v>202006</v>
      </c>
      <c r="B1153" s="150">
        <v>40200018</v>
      </c>
      <c r="C1153" s="151" t="s">
        <v>874</v>
      </c>
      <c r="D1153" s="152">
        <v>44012</v>
      </c>
      <c r="E1153" s="151" t="s">
        <v>1129</v>
      </c>
      <c r="F1153" s="151" t="s">
        <v>565</v>
      </c>
      <c r="G1153" s="151" t="s">
        <v>807</v>
      </c>
      <c r="H1153" s="151" t="s">
        <v>386</v>
      </c>
      <c r="I1153" s="151" t="s">
        <v>62</v>
      </c>
      <c r="J1153" s="151" t="s">
        <v>62</v>
      </c>
      <c r="K1153" s="151" t="s">
        <v>736</v>
      </c>
      <c r="L1153" s="151" t="s">
        <v>1446</v>
      </c>
      <c r="M1153" s="158">
        <v>1322000</v>
      </c>
    </row>
    <row r="1154" spans="1:13" hidden="1" outlineLevel="2" x14ac:dyDescent="0.2">
      <c r="A1154" s="156">
        <v>202006</v>
      </c>
      <c r="B1154" s="150">
        <v>40200018</v>
      </c>
      <c r="C1154" s="151" t="s">
        <v>874</v>
      </c>
      <c r="D1154" s="152">
        <v>44012</v>
      </c>
      <c r="E1154" s="151" t="s">
        <v>808</v>
      </c>
      <c r="F1154" s="151" t="s">
        <v>566</v>
      </c>
      <c r="G1154" s="151" t="s">
        <v>807</v>
      </c>
      <c r="H1154" s="151" t="s">
        <v>422</v>
      </c>
      <c r="I1154" s="151" t="s">
        <v>62</v>
      </c>
      <c r="J1154" s="151" t="s">
        <v>62</v>
      </c>
      <c r="K1154" s="151" t="s">
        <v>736</v>
      </c>
      <c r="L1154" s="151" t="s">
        <v>1446</v>
      </c>
      <c r="M1154" s="158">
        <v>-120000.49</v>
      </c>
    </row>
    <row r="1155" spans="1:13" hidden="1" outlineLevel="2" x14ac:dyDescent="0.2">
      <c r="A1155" s="156">
        <v>202006</v>
      </c>
      <c r="B1155" s="150">
        <v>40200018</v>
      </c>
      <c r="C1155" s="151" t="s">
        <v>874</v>
      </c>
      <c r="D1155" s="152">
        <v>44012</v>
      </c>
      <c r="E1155" s="151" t="s">
        <v>808</v>
      </c>
      <c r="F1155" s="151" t="s">
        <v>566</v>
      </c>
      <c r="G1155" s="151" t="s">
        <v>807</v>
      </c>
      <c r="H1155" s="151" t="s">
        <v>424</v>
      </c>
      <c r="I1155" s="151" t="s">
        <v>62</v>
      </c>
      <c r="J1155" s="151" t="s">
        <v>62</v>
      </c>
      <c r="K1155" s="151" t="s">
        <v>736</v>
      </c>
      <c r="L1155" s="151" t="s">
        <v>1446</v>
      </c>
      <c r="M1155" s="158">
        <v>-70000</v>
      </c>
    </row>
    <row r="1156" spans="1:13" hidden="1" outlineLevel="2" x14ac:dyDescent="0.2">
      <c r="A1156" s="156">
        <v>202006</v>
      </c>
      <c r="B1156" s="150">
        <v>40200018</v>
      </c>
      <c r="C1156" s="151" t="s">
        <v>874</v>
      </c>
      <c r="D1156" s="152">
        <v>44012</v>
      </c>
      <c r="E1156" s="151" t="s">
        <v>808</v>
      </c>
      <c r="F1156" s="151" t="s">
        <v>566</v>
      </c>
      <c r="G1156" s="151" t="s">
        <v>807</v>
      </c>
      <c r="H1156" s="151" t="s">
        <v>414</v>
      </c>
      <c r="I1156" s="151" t="s">
        <v>62</v>
      </c>
      <c r="J1156" s="151" t="s">
        <v>62</v>
      </c>
      <c r="K1156" s="151" t="s">
        <v>736</v>
      </c>
      <c r="L1156" s="151" t="s">
        <v>1446</v>
      </c>
      <c r="M1156" s="158">
        <v>-147000</v>
      </c>
    </row>
    <row r="1157" spans="1:13" hidden="1" outlineLevel="2" x14ac:dyDescent="0.2">
      <c r="A1157" s="156">
        <v>202006</v>
      </c>
      <c r="B1157" s="150">
        <v>40200018</v>
      </c>
      <c r="C1157" s="151" t="s">
        <v>874</v>
      </c>
      <c r="D1157" s="152">
        <v>44012</v>
      </c>
      <c r="E1157" s="151" t="s">
        <v>808</v>
      </c>
      <c r="F1157" s="151" t="s">
        <v>566</v>
      </c>
      <c r="G1157" s="151" t="s">
        <v>807</v>
      </c>
      <c r="H1157" s="151" t="s">
        <v>378</v>
      </c>
      <c r="I1157" s="151" t="s">
        <v>62</v>
      </c>
      <c r="J1157" s="151" t="s">
        <v>62</v>
      </c>
      <c r="K1157" s="151" t="s">
        <v>736</v>
      </c>
      <c r="L1157" s="151" t="s">
        <v>1446</v>
      </c>
      <c r="M1157" s="158">
        <v>-90000</v>
      </c>
    </row>
    <row r="1158" spans="1:13" hidden="1" outlineLevel="2" x14ac:dyDescent="0.2">
      <c r="A1158" s="156">
        <v>202006</v>
      </c>
      <c r="B1158" s="150">
        <v>40200018</v>
      </c>
      <c r="C1158" s="151" t="s">
        <v>874</v>
      </c>
      <c r="D1158" s="152">
        <v>44012</v>
      </c>
      <c r="E1158" s="151" t="s">
        <v>808</v>
      </c>
      <c r="F1158" s="151" t="s">
        <v>566</v>
      </c>
      <c r="G1158" s="151" t="s">
        <v>807</v>
      </c>
      <c r="H1158" s="151" t="s">
        <v>386</v>
      </c>
      <c r="I1158" s="151" t="s">
        <v>62</v>
      </c>
      <c r="J1158" s="151" t="s">
        <v>62</v>
      </c>
      <c r="K1158" s="151" t="s">
        <v>736</v>
      </c>
      <c r="L1158" s="151" t="s">
        <v>1446</v>
      </c>
      <c r="M1158" s="158">
        <v>-1204702.27</v>
      </c>
    </row>
    <row r="1159" spans="1:13" hidden="1" outlineLevel="2" x14ac:dyDescent="0.2">
      <c r="A1159" s="156">
        <v>202006</v>
      </c>
      <c r="B1159" s="150">
        <v>40200018</v>
      </c>
      <c r="C1159" s="151" t="s">
        <v>874</v>
      </c>
      <c r="D1159" s="152">
        <v>44012</v>
      </c>
      <c r="E1159" s="151" t="s">
        <v>808</v>
      </c>
      <c r="F1159" s="151" t="s">
        <v>566</v>
      </c>
      <c r="G1159" s="151" t="s">
        <v>807</v>
      </c>
      <c r="H1159" s="151" t="s">
        <v>398</v>
      </c>
      <c r="I1159" s="151" t="s">
        <v>62</v>
      </c>
      <c r="J1159" s="151" t="s">
        <v>62</v>
      </c>
      <c r="K1159" s="151" t="s">
        <v>736</v>
      </c>
      <c r="L1159" s="151" t="s">
        <v>1446</v>
      </c>
      <c r="M1159" s="158">
        <v>-691000</v>
      </c>
    </row>
    <row r="1160" spans="1:13" hidden="1" outlineLevel="2" x14ac:dyDescent="0.2">
      <c r="A1160" s="156">
        <v>202006</v>
      </c>
      <c r="B1160" s="150">
        <v>40200018</v>
      </c>
      <c r="C1160" s="151" t="s">
        <v>874</v>
      </c>
      <c r="D1160" s="152">
        <v>44012</v>
      </c>
      <c r="E1160" s="151" t="s">
        <v>808</v>
      </c>
      <c r="F1160" s="151" t="s">
        <v>566</v>
      </c>
      <c r="G1160" s="151" t="s">
        <v>807</v>
      </c>
      <c r="H1160" s="151" t="s">
        <v>1450</v>
      </c>
      <c r="I1160" s="151" t="s">
        <v>62</v>
      </c>
      <c r="J1160" s="151" t="s">
        <v>62</v>
      </c>
      <c r="K1160" s="151" t="s">
        <v>736</v>
      </c>
      <c r="L1160" s="151" t="s">
        <v>1446</v>
      </c>
      <c r="M1160" s="158">
        <v>-300000</v>
      </c>
    </row>
    <row r="1161" spans="1:13" hidden="1" outlineLevel="2" x14ac:dyDescent="0.2">
      <c r="A1161" s="156">
        <v>202006</v>
      </c>
      <c r="B1161" s="150">
        <v>40200018</v>
      </c>
      <c r="C1161" s="151" t="s">
        <v>874</v>
      </c>
      <c r="D1161" s="152">
        <v>44012</v>
      </c>
      <c r="E1161" s="151" t="s">
        <v>808</v>
      </c>
      <c r="F1161" s="151" t="s">
        <v>566</v>
      </c>
      <c r="G1161" s="151" t="s">
        <v>807</v>
      </c>
      <c r="H1161" s="151" t="s">
        <v>1451</v>
      </c>
      <c r="I1161" s="151" t="s">
        <v>62</v>
      </c>
      <c r="J1161" s="151" t="s">
        <v>62</v>
      </c>
      <c r="K1161" s="151" t="s">
        <v>736</v>
      </c>
      <c r="L1161" s="151" t="s">
        <v>1446</v>
      </c>
      <c r="M1161" s="158">
        <v>-120000</v>
      </c>
    </row>
    <row r="1162" spans="1:13" hidden="1" outlineLevel="2" x14ac:dyDescent="0.2">
      <c r="A1162" s="156">
        <v>202006</v>
      </c>
      <c r="B1162" s="150">
        <v>40200018</v>
      </c>
      <c r="C1162" s="151" t="s">
        <v>874</v>
      </c>
      <c r="D1162" s="152">
        <v>44012</v>
      </c>
      <c r="E1162" s="151" t="s">
        <v>808</v>
      </c>
      <c r="F1162" s="151" t="s">
        <v>566</v>
      </c>
      <c r="G1162" s="151" t="s">
        <v>807</v>
      </c>
      <c r="H1162" s="151" t="s">
        <v>1452</v>
      </c>
      <c r="I1162" s="151" t="s">
        <v>62</v>
      </c>
      <c r="J1162" s="151" t="s">
        <v>62</v>
      </c>
      <c r="K1162" s="151" t="s">
        <v>736</v>
      </c>
      <c r="L1162" s="151" t="s">
        <v>1446</v>
      </c>
      <c r="M1162" s="158">
        <v>-71500</v>
      </c>
    </row>
    <row r="1163" spans="1:13" hidden="1" outlineLevel="2" x14ac:dyDescent="0.2">
      <c r="A1163" s="156">
        <v>202006</v>
      </c>
      <c r="B1163" s="150">
        <v>40200018</v>
      </c>
      <c r="C1163" s="151" t="s">
        <v>874</v>
      </c>
      <c r="D1163" s="152">
        <v>44012</v>
      </c>
      <c r="E1163" s="151" t="s">
        <v>808</v>
      </c>
      <c r="F1163" s="151" t="s">
        <v>566</v>
      </c>
      <c r="G1163" s="151" t="s">
        <v>807</v>
      </c>
      <c r="H1163" s="151" t="s">
        <v>400</v>
      </c>
      <c r="I1163" s="151" t="s">
        <v>62</v>
      </c>
      <c r="J1163" s="151" t="s">
        <v>62</v>
      </c>
      <c r="K1163" s="151" t="s">
        <v>736</v>
      </c>
      <c r="L1163" s="151" t="s">
        <v>1446</v>
      </c>
      <c r="M1163" s="158">
        <v>-966894</v>
      </c>
    </row>
    <row r="1164" spans="1:13" hidden="1" outlineLevel="2" x14ac:dyDescent="0.2">
      <c r="A1164" s="156">
        <v>202006</v>
      </c>
      <c r="B1164" s="150">
        <v>40200018</v>
      </c>
      <c r="C1164" s="151" t="s">
        <v>874</v>
      </c>
      <c r="D1164" s="152">
        <v>44012</v>
      </c>
      <c r="E1164" s="151" t="s">
        <v>808</v>
      </c>
      <c r="F1164" s="151" t="s">
        <v>566</v>
      </c>
      <c r="G1164" s="151" t="s">
        <v>807</v>
      </c>
      <c r="H1164" s="151" t="s">
        <v>428</v>
      </c>
      <c r="I1164" s="151" t="s">
        <v>62</v>
      </c>
      <c r="J1164" s="151" t="s">
        <v>62</v>
      </c>
      <c r="K1164" s="151" t="s">
        <v>736</v>
      </c>
      <c r="L1164" s="151" t="s">
        <v>1446</v>
      </c>
      <c r="M1164" s="158">
        <v>-50000</v>
      </c>
    </row>
    <row r="1165" spans="1:13" hidden="1" outlineLevel="2" x14ac:dyDescent="0.2">
      <c r="A1165" s="156">
        <v>202006</v>
      </c>
      <c r="B1165" s="150">
        <v>40200018</v>
      </c>
      <c r="C1165" s="151" t="s">
        <v>874</v>
      </c>
      <c r="D1165" s="152">
        <v>44012</v>
      </c>
      <c r="E1165" s="151" t="s">
        <v>1129</v>
      </c>
      <c r="F1165" s="151" t="s">
        <v>565</v>
      </c>
      <c r="G1165" s="151" t="s">
        <v>807</v>
      </c>
      <c r="H1165" s="151" t="s">
        <v>396</v>
      </c>
      <c r="I1165" s="151" t="s">
        <v>62</v>
      </c>
      <c r="J1165" s="151" t="s">
        <v>62</v>
      </c>
      <c r="K1165" s="151" t="s">
        <v>736</v>
      </c>
      <c r="L1165" s="151" t="s">
        <v>1446</v>
      </c>
      <c r="M1165" s="158">
        <v>350000</v>
      </c>
    </row>
    <row r="1166" spans="1:13" hidden="1" outlineLevel="2" x14ac:dyDescent="0.2">
      <c r="A1166" s="156">
        <v>202006</v>
      </c>
      <c r="B1166" s="150">
        <v>40200018</v>
      </c>
      <c r="C1166" s="151" t="s">
        <v>874</v>
      </c>
      <c r="D1166" s="152">
        <v>44012</v>
      </c>
      <c r="E1166" s="151" t="s">
        <v>1129</v>
      </c>
      <c r="F1166" s="151" t="s">
        <v>565</v>
      </c>
      <c r="G1166" s="151" t="s">
        <v>807</v>
      </c>
      <c r="H1166" s="151" t="s">
        <v>398</v>
      </c>
      <c r="I1166" s="151" t="s">
        <v>62</v>
      </c>
      <c r="J1166" s="151" t="s">
        <v>62</v>
      </c>
      <c r="K1166" s="151" t="s">
        <v>736</v>
      </c>
      <c r="L1166" s="151" t="s">
        <v>1446</v>
      </c>
      <c r="M1166" s="158">
        <v>691000</v>
      </c>
    </row>
    <row r="1167" spans="1:13" hidden="1" outlineLevel="2" x14ac:dyDescent="0.2">
      <c r="A1167" s="156">
        <v>202006</v>
      </c>
      <c r="B1167" s="150">
        <v>40200018</v>
      </c>
      <c r="C1167" s="151" t="s">
        <v>874</v>
      </c>
      <c r="D1167" s="152">
        <v>44012</v>
      </c>
      <c r="E1167" s="151" t="s">
        <v>1129</v>
      </c>
      <c r="F1167" s="151" t="s">
        <v>565</v>
      </c>
      <c r="G1167" s="151" t="s">
        <v>807</v>
      </c>
      <c r="H1167" s="151" t="s">
        <v>1450</v>
      </c>
      <c r="I1167" s="151" t="s">
        <v>62</v>
      </c>
      <c r="J1167" s="151" t="s">
        <v>62</v>
      </c>
      <c r="K1167" s="151" t="s">
        <v>736</v>
      </c>
      <c r="L1167" s="151" t="s">
        <v>1446</v>
      </c>
      <c r="M1167" s="158">
        <v>300000</v>
      </c>
    </row>
    <row r="1168" spans="1:13" hidden="1" outlineLevel="2" x14ac:dyDescent="0.2">
      <c r="A1168" s="156">
        <v>202006</v>
      </c>
      <c r="B1168" s="150">
        <v>40200018</v>
      </c>
      <c r="C1168" s="151" t="s">
        <v>874</v>
      </c>
      <c r="D1168" s="152">
        <v>44012</v>
      </c>
      <c r="E1168" s="151" t="s">
        <v>1129</v>
      </c>
      <c r="F1168" s="151" t="s">
        <v>565</v>
      </c>
      <c r="G1168" s="151" t="s">
        <v>807</v>
      </c>
      <c r="H1168" s="151" t="s">
        <v>1451</v>
      </c>
      <c r="I1168" s="151" t="s">
        <v>62</v>
      </c>
      <c r="J1168" s="151" t="s">
        <v>62</v>
      </c>
      <c r="K1168" s="151" t="s">
        <v>736</v>
      </c>
      <c r="L1168" s="151" t="s">
        <v>1446</v>
      </c>
      <c r="M1168" s="158">
        <v>120000</v>
      </c>
    </row>
    <row r="1169" spans="1:13" hidden="1" outlineLevel="2" x14ac:dyDescent="0.2">
      <c r="A1169" s="156">
        <v>202006</v>
      </c>
      <c r="B1169" s="150">
        <v>40200018</v>
      </c>
      <c r="C1169" s="151" t="s">
        <v>874</v>
      </c>
      <c r="D1169" s="152">
        <v>44012</v>
      </c>
      <c r="E1169" s="151" t="s">
        <v>1129</v>
      </c>
      <c r="F1169" s="151" t="s">
        <v>565</v>
      </c>
      <c r="G1169" s="151" t="s">
        <v>807</v>
      </c>
      <c r="H1169" s="151" t="s">
        <v>1452</v>
      </c>
      <c r="I1169" s="151" t="s">
        <v>62</v>
      </c>
      <c r="J1169" s="151" t="s">
        <v>62</v>
      </c>
      <c r="K1169" s="151" t="s">
        <v>736</v>
      </c>
      <c r="L1169" s="151" t="s">
        <v>1446</v>
      </c>
      <c r="M1169" s="158">
        <v>71500</v>
      </c>
    </row>
    <row r="1170" spans="1:13" hidden="1" outlineLevel="2" x14ac:dyDescent="0.2">
      <c r="A1170" s="156">
        <v>202006</v>
      </c>
      <c r="B1170" s="150">
        <v>40200018</v>
      </c>
      <c r="C1170" s="151" t="s">
        <v>874</v>
      </c>
      <c r="D1170" s="152">
        <v>44012</v>
      </c>
      <c r="E1170" s="151" t="s">
        <v>1129</v>
      </c>
      <c r="F1170" s="151" t="s">
        <v>565</v>
      </c>
      <c r="G1170" s="151" t="s">
        <v>807</v>
      </c>
      <c r="H1170" s="151" t="s">
        <v>400</v>
      </c>
      <c r="I1170" s="151" t="s">
        <v>62</v>
      </c>
      <c r="J1170" s="151" t="s">
        <v>62</v>
      </c>
      <c r="K1170" s="151" t="s">
        <v>736</v>
      </c>
      <c r="L1170" s="151" t="s">
        <v>1446</v>
      </c>
      <c r="M1170" s="158">
        <v>966894</v>
      </c>
    </row>
    <row r="1171" spans="1:13" hidden="1" outlineLevel="2" x14ac:dyDescent="0.2">
      <c r="A1171" s="156">
        <v>202006</v>
      </c>
      <c r="B1171" s="150">
        <v>40200018</v>
      </c>
      <c r="C1171" s="151" t="s">
        <v>874</v>
      </c>
      <c r="D1171" s="152">
        <v>44012</v>
      </c>
      <c r="E1171" s="151" t="s">
        <v>1129</v>
      </c>
      <c r="F1171" s="151" t="s">
        <v>565</v>
      </c>
      <c r="G1171" s="151" t="s">
        <v>807</v>
      </c>
      <c r="H1171" s="151" t="s">
        <v>428</v>
      </c>
      <c r="I1171" s="151" t="s">
        <v>62</v>
      </c>
      <c r="J1171" s="151" t="s">
        <v>62</v>
      </c>
      <c r="K1171" s="151" t="s">
        <v>736</v>
      </c>
      <c r="L1171" s="151" t="s">
        <v>1446</v>
      </c>
      <c r="M1171" s="158">
        <v>50000</v>
      </c>
    </row>
    <row r="1172" spans="1:13" hidden="1" outlineLevel="2" x14ac:dyDescent="0.2">
      <c r="A1172" s="156">
        <v>202006</v>
      </c>
      <c r="B1172" s="150">
        <v>40200018</v>
      </c>
      <c r="C1172" s="151" t="s">
        <v>874</v>
      </c>
      <c r="D1172" s="152">
        <v>44012</v>
      </c>
      <c r="E1172" s="151" t="s">
        <v>1129</v>
      </c>
      <c r="F1172" s="151" t="s">
        <v>565</v>
      </c>
      <c r="G1172" s="151" t="s">
        <v>807</v>
      </c>
      <c r="H1172" s="151" t="s">
        <v>430</v>
      </c>
      <c r="I1172" s="151" t="s">
        <v>62</v>
      </c>
      <c r="J1172" s="151" t="s">
        <v>62</v>
      </c>
      <c r="K1172" s="151" t="s">
        <v>736</v>
      </c>
      <c r="L1172" s="151" t="s">
        <v>1446</v>
      </c>
      <c r="M1172" s="158">
        <v>140000</v>
      </c>
    </row>
    <row r="1173" spans="1:13" hidden="1" outlineLevel="2" x14ac:dyDescent="0.2">
      <c r="A1173" s="156">
        <v>202006</v>
      </c>
      <c r="B1173" s="150">
        <v>40200018</v>
      </c>
      <c r="C1173" s="151" t="s">
        <v>874</v>
      </c>
      <c r="D1173" s="152">
        <v>44012</v>
      </c>
      <c r="E1173" s="151" t="s">
        <v>808</v>
      </c>
      <c r="F1173" s="151" t="s">
        <v>566</v>
      </c>
      <c r="G1173" s="151" t="s">
        <v>807</v>
      </c>
      <c r="H1173" s="151" t="s">
        <v>396</v>
      </c>
      <c r="I1173" s="151" t="s">
        <v>62</v>
      </c>
      <c r="J1173" s="151" t="s">
        <v>62</v>
      </c>
      <c r="K1173" s="151" t="s">
        <v>736</v>
      </c>
      <c r="L1173" s="151" t="s">
        <v>1446</v>
      </c>
      <c r="M1173" s="158">
        <v>-350000</v>
      </c>
    </row>
    <row r="1174" spans="1:13" hidden="1" outlineLevel="2" x14ac:dyDescent="0.2">
      <c r="A1174" s="156">
        <v>202006</v>
      </c>
      <c r="B1174" s="150">
        <v>40200019</v>
      </c>
      <c r="C1174" s="151" t="s">
        <v>874</v>
      </c>
      <c r="D1174" s="152">
        <v>44012</v>
      </c>
      <c r="E1174" s="151" t="s">
        <v>420</v>
      </c>
      <c r="F1174" s="151" t="s">
        <v>421</v>
      </c>
      <c r="G1174" s="151" t="s">
        <v>817</v>
      </c>
      <c r="H1174" s="151" t="s">
        <v>526</v>
      </c>
      <c r="I1174" s="151" t="s">
        <v>62</v>
      </c>
      <c r="J1174" s="151" t="s">
        <v>62</v>
      </c>
      <c r="K1174" s="151" t="s">
        <v>736</v>
      </c>
      <c r="L1174" s="151" t="s">
        <v>1453</v>
      </c>
      <c r="M1174" s="158">
        <v>0.42</v>
      </c>
    </row>
    <row r="1175" spans="1:13" hidden="1" outlineLevel="2" x14ac:dyDescent="0.2">
      <c r="A1175" s="156">
        <v>202006</v>
      </c>
      <c r="B1175" s="150">
        <v>40200019</v>
      </c>
      <c r="C1175" s="151" t="s">
        <v>874</v>
      </c>
      <c r="D1175" s="152">
        <v>44012</v>
      </c>
      <c r="E1175" s="151" t="s">
        <v>914</v>
      </c>
      <c r="F1175" s="151" t="s">
        <v>562</v>
      </c>
      <c r="G1175" s="151" t="s">
        <v>62</v>
      </c>
      <c r="H1175" s="151" t="s">
        <v>62</v>
      </c>
      <c r="I1175" s="151" t="s">
        <v>62</v>
      </c>
      <c r="J1175" s="151" t="s">
        <v>62</v>
      </c>
      <c r="K1175" s="151" t="s">
        <v>736</v>
      </c>
      <c r="L1175" s="151" t="s">
        <v>1453</v>
      </c>
      <c r="M1175" s="158">
        <v>-0.42</v>
      </c>
    </row>
    <row r="1176" spans="1:13" hidden="1" outlineLevel="2" x14ac:dyDescent="0.2">
      <c r="A1176" s="156">
        <v>202006</v>
      </c>
      <c r="B1176" s="150">
        <v>40200019</v>
      </c>
      <c r="C1176" s="151" t="s">
        <v>874</v>
      </c>
      <c r="D1176" s="152">
        <v>44012</v>
      </c>
      <c r="E1176" s="151" t="s">
        <v>808</v>
      </c>
      <c r="F1176" s="151" t="s">
        <v>566</v>
      </c>
      <c r="G1176" s="151" t="s">
        <v>876</v>
      </c>
      <c r="H1176" s="151" t="s">
        <v>376</v>
      </c>
      <c r="I1176" s="151" t="s">
        <v>62</v>
      </c>
      <c r="J1176" s="151" t="s">
        <v>62</v>
      </c>
      <c r="K1176" s="151" t="s">
        <v>736</v>
      </c>
      <c r="L1176" s="151" t="s">
        <v>1454</v>
      </c>
      <c r="M1176" s="158">
        <v>150000</v>
      </c>
    </row>
    <row r="1177" spans="1:13" hidden="1" outlineLevel="2" x14ac:dyDescent="0.2">
      <c r="A1177" s="156">
        <v>202006</v>
      </c>
      <c r="B1177" s="150">
        <v>40200019</v>
      </c>
      <c r="C1177" s="151" t="s">
        <v>874</v>
      </c>
      <c r="D1177" s="152">
        <v>44012</v>
      </c>
      <c r="E1177" s="151" t="s">
        <v>808</v>
      </c>
      <c r="F1177" s="151" t="s">
        <v>566</v>
      </c>
      <c r="G1177" s="151" t="s">
        <v>876</v>
      </c>
      <c r="H1177" s="151" t="s">
        <v>376</v>
      </c>
      <c r="I1177" s="151" t="s">
        <v>62</v>
      </c>
      <c r="J1177" s="151" t="s">
        <v>62</v>
      </c>
      <c r="K1177" s="151" t="s">
        <v>736</v>
      </c>
      <c r="L1177" s="151" t="s">
        <v>1455</v>
      </c>
      <c r="M1177" s="158">
        <v>52000</v>
      </c>
    </row>
    <row r="1178" spans="1:13" hidden="1" outlineLevel="2" x14ac:dyDescent="0.2">
      <c r="A1178" s="156">
        <v>202006</v>
      </c>
      <c r="B1178" s="150">
        <v>40200019</v>
      </c>
      <c r="C1178" s="151" t="s">
        <v>874</v>
      </c>
      <c r="D1178" s="152">
        <v>44012</v>
      </c>
      <c r="E1178" s="151" t="s">
        <v>362</v>
      </c>
      <c r="F1178" s="151" t="s">
        <v>363</v>
      </c>
      <c r="G1178" s="151" t="s">
        <v>876</v>
      </c>
      <c r="H1178" s="151" t="s">
        <v>376</v>
      </c>
      <c r="I1178" s="151" t="s">
        <v>62</v>
      </c>
      <c r="J1178" s="151" t="s">
        <v>62</v>
      </c>
      <c r="K1178" s="151" t="s">
        <v>736</v>
      </c>
      <c r="L1178" s="151" t="s">
        <v>1454</v>
      </c>
      <c r="M1178" s="158">
        <v>-150000</v>
      </c>
    </row>
    <row r="1179" spans="1:13" hidden="1" outlineLevel="2" x14ac:dyDescent="0.2">
      <c r="A1179" s="156">
        <v>202006</v>
      </c>
      <c r="B1179" s="150">
        <v>40200019</v>
      </c>
      <c r="C1179" s="151" t="s">
        <v>874</v>
      </c>
      <c r="D1179" s="152">
        <v>44012</v>
      </c>
      <c r="E1179" s="151" t="s">
        <v>362</v>
      </c>
      <c r="F1179" s="151" t="s">
        <v>363</v>
      </c>
      <c r="G1179" s="151" t="s">
        <v>876</v>
      </c>
      <c r="H1179" s="151" t="s">
        <v>376</v>
      </c>
      <c r="I1179" s="151" t="s">
        <v>62</v>
      </c>
      <c r="J1179" s="151" t="s">
        <v>62</v>
      </c>
      <c r="K1179" s="151" t="s">
        <v>736</v>
      </c>
      <c r="L1179" s="151" t="s">
        <v>1455</v>
      </c>
      <c r="M1179" s="158">
        <v>-52000</v>
      </c>
    </row>
    <row r="1180" spans="1:13" hidden="1" outlineLevel="2" x14ac:dyDescent="0.2">
      <c r="A1180" s="156">
        <v>202006</v>
      </c>
      <c r="B1180" s="150">
        <v>120000183</v>
      </c>
      <c r="C1180" s="151" t="s">
        <v>1083</v>
      </c>
      <c r="D1180" s="152">
        <v>43984</v>
      </c>
      <c r="E1180" s="151" t="s">
        <v>777</v>
      </c>
      <c r="F1180" s="151" t="s">
        <v>607</v>
      </c>
      <c r="G1180" s="151" t="s">
        <v>62</v>
      </c>
      <c r="H1180" s="151" t="s">
        <v>62</v>
      </c>
      <c r="I1180" s="151" t="s">
        <v>1299</v>
      </c>
      <c r="J1180" s="151" t="s">
        <v>1300</v>
      </c>
      <c r="K1180" s="151" t="s">
        <v>736</v>
      </c>
      <c r="L1180" s="151" t="s">
        <v>62</v>
      </c>
      <c r="M1180" s="158">
        <v>-2166.27</v>
      </c>
    </row>
    <row r="1181" spans="1:13" hidden="1" outlineLevel="2" x14ac:dyDescent="0.2">
      <c r="A1181" s="156">
        <v>202006</v>
      </c>
      <c r="B1181" s="150">
        <v>120000183</v>
      </c>
      <c r="C1181" s="151" t="s">
        <v>1083</v>
      </c>
      <c r="D1181" s="152">
        <v>43984</v>
      </c>
      <c r="E1181" s="151" t="s">
        <v>512</v>
      </c>
      <c r="F1181" s="151" t="s">
        <v>513</v>
      </c>
      <c r="G1181" s="151" t="s">
        <v>817</v>
      </c>
      <c r="H1181" s="151" t="s">
        <v>526</v>
      </c>
      <c r="I1181" s="151" t="s">
        <v>1299</v>
      </c>
      <c r="J1181" s="151" t="s">
        <v>1300</v>
      </c>
      <c r="K1181" s="151" t="s">
        <v>736</v>
      </c>
      <c r="L1181" s="151" t="s">
        <v>1456</v>
      </c>
      <c r="M1181" s="158">
        <v>2166.27</v>
      </c>
    </row>
    <row r="1182" spans="1:13" hidden="1" outlineLevel="2" x14ac:dyDescent="0.2">
      <c r="A1182" s="156">
        <v>202006</v>
      </c>
      <c r="B1182" s="150">
        <v>120000184</v>
      </c>
      <c r="C1182" s="151" t="s">
        <v>1083</v>
      </c>
      <c r="D1182" s="152">
        <v>44007</v>
      </c>
      <c r="E1182" s="151" t="s">
        <v>777</v>
      </c>
      <c r="F1182" s="151" t="s">
        <v>607</v>
      </c>
      <c r="G1182" s="151" t="s">
        <v>62</v>
      </c>
      <c r="H1182" s="151" t="s">
        <v>62</v>
      </c>
      <c r="I1182" s="151" t="s">
        <v>1457</v>
      </c>
      <c r="J1182" s="151" t="s">
        <v>1458</v>
      </c>
      <c r="K1182" s="151" t="s">
        <v>736</v>
      </c>
      <c r="L1182" s="151" t="s">
        <v>62</v>
      </c>
      <c r="M1182" s="158">
        <v>-2686</v>
      </c>
    </row>
    <row r="1183" spans="1:13" hidden="1" outlineLevel="2" x14ac:dyDescent="0.2">
      <c r="A1183" s="156">
        <v>202006</v>
      </c>
      <c r="B1183" s="150">
        <v>120000184</v>
      </c>
      <c r="C1183" s="151" t="s">
        <v>1083</v>
      </c>
      <c r="D1183" s="152">
        <v>44007</v>
      </c>
      <c r="E1183" s="151" t="s">
        <v>334</v>
      </c>
      <c r="F1183" s="151" t="s">
        <v>335</v>
      </c>
      <c r="G1183" s="151" t="s">
        <v>817</v>
      </c>
      <c r="H1183" s="151" t="s">
        <v>436</v>
      </c>
      <c r="I1183" s="151" t="s">
        <v>1457</v>
      </c>
      <c r="J1183" s="151" t="s">
        <v>1458</v>
      </c>
      <c r="K1183" s="151" t="s">
        <v>736</v>
      </c>
      <c r="L1183" s="151" t="s">
        <v>1459</v>
      </c>
      <c r="M1183" s="158">
        <v>2686</v>
      </c>
    </row>
    <row r="1184" spans="1:13" hidden="1" outlineLevel="2" x14ac:dyDescent="0.2">
      <c r="A1184" s="156">
        <v>202006</v>
      </c>
      <c r="B1184" s="150">
        <v>120000185</v>
      </c>
      <c r="C1184" s="151" t="s">
        <v>1083</v>
      </c>
      <c r="D1184" s="152">
        <v>43997</v>
      </c>
      <c r="E1184" s="151" t="s">
        <v>777</v>
      </c>
      <c r="F1184" s="151" t="s">
        <v>607</v>
      </c>
      <c r="G1184" s="151" t="s">
        <v>62</v>
      </c>
      <c r="H1184" s="151" t="s">
        <v>62</v>
      </c>
      <c r="I1184" s="151" t="s">
        <v>1460</v>
      </c>
      <c r="J1184" s="151" t="s">
        <v>1461</v>
      </c>
      <c r="K1184" s="151" t="s">
        <v>736</v>
      </c>
      <c r="L1184" s="151" t="s">
        <v>62</v>
      </c>
      <c r="M1184" s="158">
        <v>-9168</v>
      </c>
    </row>
    <row r="1185" spans="1:13" hidden="1" outlineLevel="2" x14ac:dyDescent="0.2">
      <c r="A1185" s="156">
        <v>202006</v>
      </c>
      <c r="B1185" s="150">
        <v>120000185</v>
      </c>
      <c r="C1185" s="151" t="s">
        <v>1083</v>
      </c>
      <c r="D1185" s="152">
        <v>43997</v>
      </c>
      <c r="E1185" s="151" t="s">
        <v>352</v>
      </c>
      <c r="F1185" s="151" t="s">
        <v>353</v>
      </c>
      <c r="G1185" s="151" t="s">
        <v>817</v>
      </c>
      <c r="H1185" s="151" t="s">
        <v>526</v>
      </c>
      <c r="I1185" s="151" t="s">
        <v>1460</v>
      </c>
      <c r="J1185" s="151" t="s">
        <v>1461</v>
      </c>
      <c r="K1185" s="151" t="s">
        <v>736</v>
      </c>
      <c r="L1185" s="151" t="s">
        <v>1462</v>
      </c>
      <c r="M1185" s="158">
        <v>9168</v>
      </c>
    </row>
    <row r="1186" spans="1:13" hidden="1" outlineLevel="2" x14ac:dyDescent="0.2">
      <c r="A1186" s="156">
        <v>202006</v>
      </c>
      <c r="B1186" s="150">
        <v>120000186</v>
      </c>
      <c r="C1186" s="151" t="s">
        <v>1083</v>
      </c>
      <c r="D1186" s="152">
        <v>44013</v>
      </c>
      <c r="E1186" s="151" t="s">
        <v>777</v>
      </c>
      <c r="F1186" s="151" t="s">
        <v>607</v>
      </c>
      <c r="G1186" s="151" t="s">
        <v>62</v>
      </c>
      <c r="H1186" s="151" t="s">
        <v>62</v>
      </c>
      <c r="I1186" s="151" t="s">
        <v>1463</v>
      </c>
      <c r="J1186" s="151" t="s">
        <v>1464</v>
      </c>
      <c r="K1186" s="151" t="s">
        <v>736</v>
      </c>
      <c r="L1186" s="151" t="s">
        <v>62</v>
      </c>
      <c r="M1186" s="158">
        <v>-10021.1</v>
      </c>
    </row>
    <row r="1187" spans="1:13" hidden="1" outlineLevel="2" x14ac:dyDescent="0.2">
      <c r="A1187" s="156">
        <v>202006</v>
      </c>
      <c r="B1187" s="150">
        <v>120000186</v>
      </c>
      <c r="C1187" s="151" t="s">
        <v>1083</v>
      </c>
      <c r="D1187" s="152">
        <v>44013</v>
      </c>
      <c r="E1187" s="151" t="s">
        <v>352</v>
      </c>
      <c r="F1187" s="151" t="s">
        <v>353</v>
      </c>
      <c r="G1187" s="151" t="s">
        <v>817</v>
      </c>
      <c r="H1187" s="151" t="s">
        <v>526</v>
      </c>
      <c r="I1187" s="151" t="s">
        <v>1463</v>
      </c>
      <c r="J1187" s="151" t="s">
        <v>1464</v>
      </c>
      <c r="K1187" s="151" t="s">
        <v>736</v>
      </c>
      <c r="L1187" s="151" t="s">
        <v>1465</v>
      </c>
      <c r="M1187" s="158">
        <v>8737.5</v>
      </c>
    </row>
    <row r="1188" spans="1:13" hidden="1" outlineLevel="2" x14ac:dyDescent="0.2">
      <c r="A1188" s="156">
        <v>202006</v>
      </c>
      <c r="B1188" s="150">
        <v>120000186</v>
      </c>
      <c r="C1188" s="151" t="s">
        <v>1083</v>
      </c>
      <c r="D1188" s="152">
        <v>44013</v>
      </c>
      <c r="E1188" s="151" t="s">
        <v>512</v>
      </c>
      <c r="F1188" s="151" t="s">
        <v>513</v>
      </c>
      <c r="G1188" s="151" t="s">
        <v>817</v>
      </c>
      <c r="H1188" s="151" t="s">
        <v>526</v>
      </c>
      <c r="I1188" s="151" t="s">
        <v>1463</v>
      </c>
      <c r="J1188" s="151" t="s">
        <v>1464</v>
      </c>
      <c r="K1188" s="151" t="s">
        <v>736</v>
      </c>
      <c r="L1188" s="151" t="s">
        <v>1466</v>
      </c>
      <c r="M1188" s="158">
        <v>1283.5999999999999</v>
      </c>
    </row>
    <row r="1189" spans="1:13" hidden="1" outlineLevel="2" x14ac:dyDescent="0.2">
      <c r="A1189" s="156">
        <v>202006</v>
      </c>
      <c r="B1189" s="150">
        <v>1300000558</v>
      </c>
      <c r="C1189" s="151" t="s">
        <v>944</v>
      </c>
      <c r="D1189" s="152">
        <v>43982</v>
      </c>
      <c r="E1189" s="151" t="s">
        <v>777</v>
      </c>
      <c r="F1189" s="151" t="s">
        <v>607</v>
      </c>
      <c r="G1189" s="151" t="s">
        <v>62</v>
      </c>
      <c r="H1189" s="151" t="s">
        <v>62</v>
      </c>
      <c r="I1189" s="151" t="s">
        <v>1332</v>
      </c>
      <c r="J1189" s="151" t="s">
        <v>1333</v>
      </c>
      <c r="K1189" s="151" t="s">
        <v>736</v>
      </c>
      <c r="L1189" s="151" t="s">
        <v>62</v>
      </c>
      <c r="M1189" s="158">
        <v>-6225.66</v>
      </c>
    </row>
    <row r="1190" spans="1:13" hidden="1" outlineLevel="2" x14ac:dyDescent="0.2">
      <c r="A1190" s="156">
        <v>202006</v>
      </c>
      <c r="B1190" s="150">
        <v>1300000558</v>
      </c>
      <c r="C1190" s="151" t="s">
        <v>944</v>
      </c>
      <c r="D1190" s="152">
        <v>43982</v>
      </c>
      <c r="E1190" s="151" t="s">
        <v>322</v>
      </c>
      <c r="F1190" s="151" t="s">
        <v>323</v>
      </c>
      <c r="G1190" s="151" t="s">
        <v>976</v>
      </c>
      <c r="H1190" s="151" t="s">
        <v>344</v>
      </c>
      <c r="I1190" s="151" t="s">
        <v>1332</v>
      </c>
      <c r="J1190" s="151" t="s">
        <v>1333</v>
      </c>
      <c r="K1190" s="151" t="s">
        <v>736</v>
      </c>
      <c r="L1190" s="151" t="s">
        <v>1467</v>
      </c>
      <c r="M1190" s="158">
        <v>6225.66</v>
      </c>
    </row>
    <row r="1191" spans="1:13" hidden="1" outlineLevel="2" x14ac:dyDescent="0.2">
      <c r="A1191" s="156">
        <v>202006</v>
      </c>
      <c r="B1191" s="150">
        <v>1300000559</v>
      </c>
      <c r="C1191" s="151" t="s">
        <v>944</v>
      </c>
      <c r="D1191" s="152">
        <v>43985</v>
      </c>
      <c r="E1191" s="151" t="s">
        <v>322</v>
      </c>
      <c r="F1191" s="151" t="s">
        <v>323</v>
      </c>
      <c r="G1191" s="151" t="s">
        <v>876</v>
      </c>
      <c r="H1191" s="151" t="s">
        <v>360</v>
      </c>
      <c r="I1191" s="151" t="s">
        <v>866</v>
      </c>
      <c r="J1191" s="151" t="s">
        <v>867</v>
      </c>
      <c r="K1191" s="151" t="s">
        <v>736</v>
      </c>
      <c r="L1191" s="151" t="s">
        <v>1468</v>
      </c>
      <c r="M1191" s="158">
        <v>1087.5</v>
      </c>
    </row>
    <row r="1192" spans="1:13" hidden="1" outlineLevel="2" x14ac:dyDescent="0.2">
      <c r="A1192" s="156">
        <v>202006</v>
      </c>
      <c r="B1192" s="150">
        <v>1300000559</v>
      </c>
      <c r="C1192" s="151" t="s">
        <v>944</v>
      </c>
      <c r="D1192" s="152">
        <v>43985</v>
      </c>
      <c r="E1192" s="151" t="s">
        <v>777</v>
      </c>
      <c r="F1192" s="151" t="s">
        <v>607</v>
      </c>
      <c r="G1192" s="151" t="s">
        <v>62</v>
      </c>
      <c r="H1192" s="151" t="s">
        <v>62</v>
      </c>
      <c r="I1192" s="151" t="s">
        <v>866</v>
      </c>
      <c r="J1192" s="151" t="s">
        <v>867</v>
      </c>
      <c r="K1192" s="151" t="s">
        <v>736</v>
      </c>
      <c r="L1192" s="151" t="s">
        <v>62</v>
      </c>
      <c r="M1192" s="158">
        <v>-1087.5</v>
      </c>
    </row>
    <row r="1193" spans="1:13" hidden="1" outlineLevel="2" x14ac:dyDescent="0.2">
      <c r="A1193" s="156">
        <v>202006</v>
      </c>
      <c r="B1193" s="150">
        <v>1300000560</v>
      </c>
      <c r="C1193" s="151" t="s">
        <v>944</v>
      </c>
      <c r="D1193" s="152">
        <v>43985</v>
      </c>
      <c r="E1193" s="151" t="s">
        <v>777</v>
      </c>
      <c r="F1193" s="151" t="s">
        <v>607</v>
      </c>
      <c r="G1193" s="151" t="s">
        <v>62</v>
      </c>
      <c r="H1193" s="151" t="s">
        <v>62</v>
      </c>
      <c r="I1193" s="151" t="s">
        <v>851</v>
      </c>
      <c r="J1193" s="151" t="s">
        <v>852</v>
      </c>
      <c r="K1193" s="151" t="s">
        <v>736</v>
      </c>
      <c r="L1193" s="151" t="s">
        <v>62</v>
      </c>
      <c r="M1193" s="158">
        <v>-491.25</v>
      </c>
    </row>
    <row r="1194" spans="1:13" hidden="1" outlineLevel="2" x14ac:dyDescent="0.2">
      <c r="A1194" s="156">
        <v>202006</v>
      </c>
      <c r="B1194" s="150">
        <v>1300000560</v>
      </c>
      <c r="C1194" s="151" t="s">
        <v>944</v>
      </c>
      <c r="D1194" s="152">
        <v>43985</v>
      </c>
      <c r="E1194" s="151" t="s">
        <v>322</v>
      </c>
      <c r="F1194" s="151" t="s">
        <v>323</v>
      </c>
      <c r="G1194" s="151" t="s">
        <v>876</v>
      </c>
      <c r="H1194" s="151" t="s">
        <v>466</v>
      </c>
      <c r="I1194" s="151" t="s">
        <v>851</v>
      </c>
      <c r="J1194" s="151" t="s">
        <v>852</v>
      </c>
      <c r="K1194" s="151" t="s">
        <v>736</v>
      </c>
      <c r="L1194" s="151" t="s">
        <v>1469</v>
      </c>
      <c r="M1194" s="158">
        <v>491.25</v>
      </c>
    </row>
    <row r="1195" spans="1:13" hidden="1" outlineLevel="2" x14ac:dyDescent="0.2">
      <c r="A1195" s="156">
        <v>202006</v>
      </c>
      <c r="B1195" s="150">
        <v>1300000561</v>
      </c>
      <c r="C1195" s="151" t="s">
        <v>944</v>
      </c>
      <c r="D1195" s="152">
        <v>43990</v>
      </c>
      <c r="E1195" s="151" t="s">
        <v>500</v>
      </c>
      <c r="F1195" s="151" t="s">
        <v>501</v>
      </c>
      <c r="G1195" s="151" t="s">
        <v>817</v>
      </c>
      <c r="H1195" s="151" t="s">
        <v>526</v>
      </c>
      <c r="I1195" s="151" t="s">
        <v>1470</v>
      </c>
      <c r="J1195" s="151" t="s">
        <v>1471</v>
      </c>
      <c r="K1195" s="151" t="s">
        <v>736</v>
      </c>
      <c r="L1195" s="151" t="s">
        <v>1472</v>
      </c>
      <c r="M1195" s="158">
        <v>842.5</v>
      </c>
    </row>
    <row r="1196" spans="1:13" hidden="1" outlineLevel="2" x14ac:dyDescent="0.2">
      <c r="A1196" s="156">
        <v>202006</v>
      </c>
      <c r="B1196" s="150">
        <v>1300000561</v>
      </c>
      <c r="C1196" s="151" t="s">
        <v>944</v>
      </c>
      <c r="D1196" s="152">
        <v>43990</v>
      </c>
      <c r="E1196" s="151" t="s">
        <v>777</v>
      </c>
      <c r="F1196" s="151" t="s">
        <v>607</v>
      </c>
      <c r="G1196" s="151" t="s">
        <v>62</v>
      </c>
      <c r="H1196" s="151" t="s">
        <v>62</v>
      </c>
      <c r="I1196" s="151" t="s">
        <v>1470</v>
      </c>
      <c r="J1196" s="151" t="s">
        <v>1471</v>
      </c>
      <c r="K1196" s="151" t="s">
        <v>736</v>
      </c>
      <c r="L1196" s="151" t="s">
        <v>62</v>
      </c>
      <c r="M1196" s="158">
        <v>-842.5</v>
      </c>
    </row>
    <row r="1197" spans="1:13" hidden="1" outlineLevel="2" x14ac:dyDescent="0.2">
      <c r="A1197" s="156">
        <v>202006</v>
      </c>
      <c r="B1197" s="150">
        <v>1300000562</v>
      </c>
      <c r="C1197" s="151" t="s">
        <v>944</v>
      </c>
      <c r="D1197" s="152">
        <v>43990</v>
      </c>
      <c r="E1197" s="151" t="s">
        <v>777</v>
      </c>
      <c r="F1197" s="151" t="s">
        <v>607</v>
      </c>
      <c r="G1197" s="151" t="s">
        <v>62</v>
      </c>
      <c r="H1197" s="151" t="s">
        <v>62</v>
      </c>
      <c r="I1197" s="151" t="s">
        <v>1470</v>
      </c>
      <c r="J1197" s="151" t="s">
        <v>1471</v>
      </c>
      <c r="K1197" s="151" t="s">
        <v>736</v>
      </c>
      <c r="L1197" s="151" t="s">
        <v>62</v>
      </c>
      <c r="M1197" s="158">
        <v>-842.5</v>
      </c>
    </row>
    <row r="1198" spans="1:13" hidden="1" outlineLevel="2" x14ac:dyDescent="0.2">
      <c r="A1198" s="156">
        <v>202006</v>
      </c>
      <c r="B1198" s="150">
        <v>1300000562</v>
      </c>
      <c r="C1198" s="151" t="s">
        <v>944</v>
      </c>
      <c r="D1198" s="152">
        <v>43990</v>
      </c>
      <c r="E1198" s="151" t="s">
        <v>500</v>
      </c>
      <c r="F1198" s="151" t="s">
        <v>501</v>
      </c>
      <c r="G1198" s="151" t="s">
        <v>817</v>
      </c>
      <c r="H1198" s="151" t="s">
        <v>526</v>
      </c>
      <c r="I1198" s="151" t="s">
        <v>1470</v>
      </c>
      <c r="J1198" s="151" t="s">
        <v>1471</v>
      </c>
      <c r="K1198" s="151" t="s">
        <v>736</v>
      </c>
      <c r="L1198" s="151" t="s">
        <v>1473</v>
      </c>
      <c r="M1198" s="158">
        <v>842.5</v>
      </c>
    </row>
    <row r="1199" spans="1:13" hidden="1" outlineLevel="2" x14ac:dyDescent="0.2">
      <c r="A1199" s="156">
        <v>202006</v>
      </c>
      <c r="B1199" s="150">
        <v>1300000563</v>
      </c>
      <c r="C1199" s="151" t="s">
        <v>944</v>
      </c>
      <c r="D1199" s="152">
        <v>43993</v>
      </c>
      <c r="E1199" s="151" t="s">
        <v>316</v>
      </c>
      <c r="F1199" s="151" t="s">
        <v>317</v>
      </c>
      <c r="G1199" s="151" t="s">
        <v>817</v>
      </c>
      <c r="H1199" s="151" t="s">
        <v>536</v>
      </c>
      <c r="I1199" s="151" t="s">
        <v>860</v>
      </c>
      <c r="J1199" s="151" t="s">
        <v>861</v>
      </c>
      <c r="K1199" s="151" t="s">
        <v>736</v>
      </c>
      <c r="L1199" s="151" t="s">
        <v>1474</v>
      </c>
      <c r="M1199" s="158">
        <v>121.28</v>
      </c>
    </row>
    <row r="1200" spans="1:13" hidden="1" outlineLevel="2" x14ac:dyDescent="0.2">
      <c r="A1200" s="156">
        <v>202006</v>
      </c>
      <c r="B1200" s="150">
        <v>1300000563</v>
      </c>
      <c r="C1200" s="151" t="s">
        <v>944</v>
      </c>
      <c r="D1200" s="152">
        <v>43993</v>
      </c>
      <c r="E1200" s="151" t="s">
        <v>316</v>
      </c>
      <c r="F1200" s="151" t="s">
        <v>317</v>
      </c>
      <c r="G1200" s="151" t="s">
        <v>817</v>
      </c>
      <c r="H1200" s="151" t="s">
        <v>526</v>
      </c>
      <c r="I1200" s="151" t="s">
        <v>860</v>
      </c>
      <c r="J1200" s="151" t="s">
        <v>861</v>
      </c>
      <c r="K1200" s="151" t="s">
        <v>736</v>
      </c>
      <c r="L1200" s="151" t="s">
        <v>1475</v>
      </c>
      <c r="M1200" s="158">
        <v>121.28</v>
      </c>
    </row>
    <row r="1201" spans="1:13" hidden="1" outlineLevel="2" x14ac:dyDescent="0.2">
      <c r="A1201" s="156">
        <v>202006</v>
      </c>
      <c r="B1201" s="150">
        <v>1300000563</v>
      </c>
      <c r="C1201" s="151" t="s">
        <v>944</v>
      </c>
      <c r="D1201" s="152">
        <v>43993</v>
      </c>
      <c r="E1201" s="151" t="s">
        <v>777</v>
      </c>
      <c r="F1201" s="151" t="s">
        <v>607</v>
      </c>
      <c r="G1201" s="151" t="s">
        <v>62</v>
      </c>
      <c r="H1201" s="151" t="s">
        <v>62</v>
      </c>
      <c r="I1201" s="151" t="s">
        <v>860</v>
      </c>
      <c r="J1201" s="151" t="s">
        <v>861</v>
      </c>
      <c r="K1201" s="151" t="s">
        <v>736</v>
      </c>
      <c r="L1201" s="151" t="s">
        <v>62</v>
      </c>
      <c r="M1201" s="158">
        <v>-3185.58</v>
      </c>
    </row>
    <row r="1202" spans="1:13" hidden="1" outlineLevel="2" x14ac:dyDescent="0.2">
      <c r="A1202" s="156">
        <v>202006</v>
      </c>
      <c r="B1202" s="150">
        <v>1300000563</v>
      </c>
      <c r="C1202" s="151" t="s">
        <v>944</v>
      </c>
      <c r="D1202" s="152">
        <v>43993</v>
      </c>
      <c r="E1202" s="151" t="s">
        <v>316</v>
      </c>
      <c r="F1202" s="151" t="s">
        <v>317</v>
      </c>
      <c r="G1202" s="151" t="s">
        <v>817</v>
      </c>
      <c r="H1202" s="151" t="s">
        <v>536</v>
      </c>
      <c r="I1202" s="151" t="s">
        <v>860</v>
      </c>
      <c r="J1202" s="151" t="s">
        <v>861</v>
      </c>
      <c r="K1202" s="151" t="s">
        <v>736</v>
      </c>
      <c r="L1202" s="151" t="s">
        <v>1476</v>
      </c>
      <c r="M1202" s="158">
        <v>121.28</v>
      </c>
    </row>
    <row r="1203" spans="1:13" hidden="1" outlineLevel="2" x14ac:dyDescent="0.2">
      <c r="A1203" s="156">
        <v>202006</v>
      </c>
      <c r="B1203" s="150">
        <v>1300000563</v>
      </c>
      <c r="C1203" s="151" t="s">
        <v>944</v>
      </c>
      <c r="D1203" s="152">
        <v>43993</v>
      </c>
      <c r="E1203" s="151" t="s">
        <v>316</v>
      </c>
      <c r="F1203" s="151" t="s">
        <v>317</v>
      </c>
      <c r="G1203" s="151" t="s">
        <v>817</v>
      </c>
      <c r="H1203" s="151" t="s">
        <v>540</v>
      </c>
      <c r="I1203" s="151" t="s">
        <v>860</v>
      </c>
      <c r="J1203" s="151" t="s">
        <v>861</v>
      </c>
      <c r="K1203" s="151" t="s">
        <v>736</v>
      </c>
      <c r="L1203" s="151" t="s">
        <v>1477</v>
      </c>
      <c r="M1203" s="158">
        <v>235.01</v>
      </c>
    </row>
    <row r="1204" spans="1:13" hidden="1" outlineLevel="2" x14ac:dyDescent="0.2">
      <c r="A1204" s="156">
        <v>202006</v>
      </c>
      <c r="B1204" s="150">
        <v>1300000563</v>
      </c>
      <c r="C1204" s="151" t="s">
        <v>944</v>
      </c>
      <c r="D1204" s="152">
        <v>43993</v>
      </c>
      <c r="E1204" s="151" t="s">
        <v>316</v>
      </c>
      <c r="F1204" s="151" t="s">
        <v>317</v>
      </c>
      <c r="G1204" s="151" t="s">
        <v>817</v>
      </c>
      <c r="H1204" s="151" t="s">
        <v>540</v>
      </c>
      <c r="I1204" s="151" t="s">
        <v>860</v>
      </c>
      <c r="J1204" s="151" t="s">
        <v>861</v>
      </c>
      <c r="K1204" s="151" t="s">
        <v>736</v>
      </c>
      <c r="L1204" s="151" t="s">
        <v>1478</v>
      </c>
      <c r="M1204" s="158">
        <v>123.75</v>
      </c>
    </row>
    <row r="1205" spans="1:13" hidden="1" outlineLevel="2" x14ac:dyDescent="0.2">
      <c r="A1205" s="156">
        <v>202006</v>
      </c>
      <c r="B1205" s="150">
        <v>1300000563</v>
      </c>
      <c r="C1205" s="151" t="s">
        <v>944</v>
      </c>
      <c r="D1205" s="152">
        <v>43993</v>
      </c>
      <c r="E1205" s="151" t="s">
        <v>316</v>
      </c>
      <c r="F1205" s="151" t="s">
        <v>317</v>
      </c>
      <c r="G1205" s="151" t="s">
        <v>817</v>
      </c>
      <c r="H1205" s="151" t="s">
        <v>540</v>
      </c>
      <c r="I1205" s="151" t="s">
        <v>860</v>
      </c>
      <c r="J1205" s="151" t="s">
        <v>861</v>
      </c>
      <c r="K1205" s="151" t="s">
        <v>736</v>
      </c>
      <c r="L1205" s="151" t="s">
        <v>1479</v>
      </c>
      <c r="M1205" s="158">
        <v>1047.6300000000001</v>
      </c>
    </row>
    <row r="1206" spans="1:13" hidden="1" outlineLevel="2" x14ac:dyDescent="0.2">
      <c r="A1206" s="156">
        <v>202006</v>
      </c>
      <c r="B1206" s="150">
        <v>1300000563</v>
      </c>
      <c r="C1206" s="151" t="s">
        <v>944</v>
      </c>
      <c r="D1206" s="152">
        <v>43993</v>
      </c>
      <c r="E1206" s="151" t="s">
        <v>316</v>
      </c>
      <c r="F1206" s="151" t="s">
        <v>317</v>
      </c>
      <c r="G1206" s="151" t="s">
        <v>807</v>
      </c>
      <c r="H1206" s="151" t="s">
        <v>418</v>
      </c>
      <c r="I1206" s="151" t="s">
        <v>860</v>
      </c>
      <c r="J1206" s="151" t="s">
        <v>861</v>
      </c>
      <c r="K1206" s="151" t="s">
        <v>736</v>
      </c>
      <c r="L1206" s="151" t="s">
        <v>1480</v>
      </c>
      <c r="M1206" s="158">
        <v>159.26</v>
      </c>
    </row>
    <row r="1207" spans="1:13" hidden="1" outlineLevel="2" x14ac:dyDescent="0.2">
      <c r="A1207" s="156">
        <v>202006</v>
      </c>
      <c r="B1207" s="150">
        <v>1300000563</v>
      </c>
      <c r="C1207" s="151" t="s">
        <v>944</v>
      </c>
      <c r="D1207" s="152">
        <v>43993</v>
      </c>
      <c r="E1207" s="151" t="s">
        <v>316</v>
      </c>
      <c r="F1207" s="151" t="s">
        <v>317</v>
      </c>
      <c r="G1207" s="151" t="s">
        <v>817</v>
      </c>
      <c r="H1207" s="151" t="s">
        <v>536</v>
      </c>
      <c r="I1207" s="151" t="s">
        <v>860</v>
      </c>
      <c r="J1207" s="151" t="s">
        <v>861</v>
      </c>
      <c r="K1207" s="151" t="s">
        <v>736</v>
      </c>
      <c r="L1207" s="151" t="s">
        <v>1481</v>
      </c>
      <c r="M1207" s="158">
        <v>121.28</v>
      </c>
    </row>
    <row r="1208" spans="1:13" hidden="1" outlineLevel="2" x14ac:dyDescent="0.2">
      <c r="A1208" s="156">
        <v>202006</v>
      </c>
      <c r="B1208" s="150">
        <v>1300000563</v>
      </c>
      <c r="C1208" s="151" t="s">
        <v>944</v>
      </c>
      <c r="D1208" s="152">
        <v>43993</v>
      </c>
      <c r="E1208" s="151" t="s">
        <v>316</v>
      </c>
      <c r="F1208" s="151" t="s">
        <v>317</v>
      </c>
      <c r="G1208" s="151" t="s">
        <v>817</v>
      </c>
      <c r="H1208" s="151" t="s">
        <v>536</v>
      </c>
      <c r="I1208" s="151" t="s">
        <v>860</v>
      </c>
      <c r="J1208" s="151" t="s">
        <v>861</v>
      </c>
      <c r="K1208" s="151" t="s">
        <v>736</v>
      </c>
      <c r="L1208" s="151" t="s">
        <v>1482</v>
      </c>
      <c r="M1208" s="158">
        <v>121.28</v>
      </c>
    </row>
    <row r="1209" spans="1:13" hidden="1" outlineLevel="2" x14ac:dyDescent="0.2">
      <c r="A1209" s="156">
        <v>202006</v>
      </c>
      <c r="B1209" s="150">
        <v>1300000563</v>
      </c>
      <c r="C1209" s="151" t="s">
        <v>944</v>
      </c>
      <c r="D1209" s="152">
        <v>43993</v>
      </c>
      <c r="E1209" s="151" t="s">
        <v>316</v>
      </c>
      <c r="F1209" s="151" t="s">
        <v>317</v>
      </c>
      <c r="G1209" s="151" t="s">
        <v>817</v>
      </c>
      <c r="H1209" s="151" t="s">
        <v>526</v>
      </c>
      <c r="I1209" s="151" t="s">
        <v>860</v>
      </c>
      <c r="J1209" s="151" t="s">
        <v>861</v>
      </c>
      <c r="K1209" s="151" t="s">
        <v>736</v>
      </c>
      <c r="L1209" s="151" t="s">
        <v>1483</v>
      </c>
      <c r="M1209" s="158">
        <v>246.26</v>
      </c>
    </row>
    <row r="1210" spans="1:13" hidden="1" outlineLevel="2" x14ac:dyDescent="0.2">
      <c r="A1210" s="156">
        <v>202006</v>
      </c>
      <c r="B1210" s="150">
        <v>1300000563</v>
      </c>
      <c r="C1210" s="151" t="s">
        <v>944</v>
      </c>
      <c r="D1210" s="152">
        <v>43993</v>
      </c>
      <c r="E1210" s="151" t="s">
        <v>320</v>
      </c>
      <c r="F1210" s="151" t="s">
        <v>321</v>
      </c>
      <c r="G1210" s="151" t="s">
        <v>817</v>
      </c>
      <c r="H1210" s="151" t="s">
        <v>526</v>
      </c>
      <c r="I1210" s="151" t="s">
        <v>860</v>
      </c>
      <c r="J1210" s="151" t="s">
        <v>861</v>
      </c>
      <c r="K1210" s="151" t="s">
        <v>736</v>
      </c>
      <c r="L1210" s="151" t="s">
        <v>1484</v>
      </c>
      <c r="M1210" s="158">
        <v>253</v>
      </c>
    </row>
    <row r="1211" spans="1:13" hidden="1" outlineLevel="2" x14ac:dyDescent="0.2">
      <c r="A1211" s="156">
        <v>202006</v>
      </c>
      <c r="B1211" s="150">
        <v>1300000563</v>
      </c>
      <c r="C1211" s="151" t="s">
        <v>944</v>
      </c>
      <c r="D1211" s="152">
        <v>43993</v>
      </c>
      <c r="E1211" s="151" t="s">
        <v>320</v>
      </c>
      <c r="F1211" s="151" t="s">
        <v>321</v>
      </c>
      <c r="G1211" s="151" t="s">
        <v>817</v>
      </c>
      <c r="H1211" s="151" t="s">
        <v>443</v>
      </c>
      <c r="I1211" s="151" t="s">
        <v>860</v>
      </c>
      <c r="J1211" s="151" t="s">
        <v>861</v>
      </c>
      <c r="K1211" s="151" t="s">
        <v>736</v>
      </c>
      <c r="L1211" s="151" t="s">
        <v>1485</v>
      </c>
      <c r="M1211" s="158">
        <v>261.57</v>
      </c>
    </row>
    <row r="1212" spans="1:13" hidden="1" outlineLevel="2" x14ac:dyDescent="0.2">
      <c r="A1212" s="156">
        <v>202006</v>
      </c>
      <c r="B1212" s="150">
        <v>1300000563</v>
      </c>
      <c r="C1212" s="151" t="s">
        <v>944</v>
      </c>
      <c r="D1212" s="152">
        <v>43993</v>
      </c>
      <c r="E1212" s="151" t="s">
        <v>320</v>
      </c>
      <c r="F1212" s="151" t="s">
        <v>321</v>
      </c>
      <c r="G1212" s="151" t="s">
        <v>817</v>
      </c>
      <c r="H1212" s="151" t="s">
        <v>443</v>
      </c>
      <c r="I1212" s="151" t="s">
        <v>860</v>
      </c>
      <c r="J1212" s="151" t="s">
        <v>861</v>
      </c>
      <c r="K1212" s="151" t="s">
        <v>736</v>
      </c>
      <c r="L1212" s="151" t="s">
        <v>1486</v>
      </c>
      <c r="M1212" s="158">
        <v>252.7</v>
      </c>
    </row>
    <row r="1213" spans="1:13" hidden="1" outlineLevel="2" x14ac:dyDescent="0.2">
      <c r="A1213" s="156">
        <v>202006</v>
      </c>
      <c r="B1213" s="150">
        <v>1300000564</v>
      </c>
      <c r="C1213" s="151" t="s">
        <v>944</v>
      </c>
      <c r="D1213" s="152">
        <v>43997</v>
      </c>
      <c r="E1213" s="151" t="s">
        <v>356</v>
      </c>
      <c r="F1213" s="151" t="s">
        <v>357</v>
      </c>
      <c r="G1213" s="151" t="s">
        <v>817</v>
      </c>
      <c r="H1213" s="151" t="s">
        <v>204</v>
      </c>
      <c r="I1213" s="151" t="s">
        <v>1210</v>
      </c>
      <c r="J1213" s="151" t="s">
        <v>1211</v>
      </c>
      <c r="K1213" s="151" t="s">
        <v>736</v>
      </c>
      <c r="L1213" s="151" t="s">
        <v>1487</v>
      </c>
      <c r="M1213" s="158">
        <v>5265</v>
      </c>
    </row>
    <row r="1214" spans="1:13" hidden="1" outlineLevel="2" x14ac:dyDescent="0.2">
      <c r="A1214" s="156">
        <v>202006</v>
      </c>
      <c r="B1214" s="150">
        <v>1300000564</v>
      </c>
      <c r="C1214" s="151" t="s">
        <v>944</v>
      </c>
      <c r="D1214" s="152">
        <v>43997</v>
      </c>
      <c r="E1214" s="151" t="s">
        <v>777</v>
      </c>
      <c r="F1214" s="151" t="s">
        <v>607</v>
      </c>
      <c r="G1214" s="151" t="s">
        <v>62</v>
      </c>
      <c r="H1214" s="151" t="s">
        <v>62</v>
      </c>
      <c r="I1214" s="151" t="s">
        <v>1210</v>
      </c>
      <c r="J1214" s="151" t="s">
        <v>1211</v>
      </c>
      <c r="K1214" s="151" t="s">
        <v>736</v>
      </c>
      <c r="L1214" s="151" t="s">
        <v>62</v>
      </c>
      <c r="M1214" s="158">
        <v>-5265</v>
      </c>
    </row>
    <row r="1215" spans="1:13" hidden="1" outlineLevel="2" x14ac:dyDescent="0.2">
      <c r="A1215" s="156">
        <v>202006</v>
      </c>
      <c r="B1215" s="150">
        <v>1300000565</v>
      </c>
      <c r="C1215" s="151" t="s">
        <v>944</v>
      </c>
      <c r="D1215" s="152">
        <v>44004</v>
      </c>
      <c r="E1215" s="151" t="s">
        <v>777</v>
      </c>
      <c r="F1215" s="151" t="s">
        <v>607</v>
      </c>
      <c r="G1215" s="151" t="s">
        <v>62</v>
      </c>
      <c r="H1215" s="151" t="s">
        <v>62</v>
      </c>
      <c r="I1215" s="151" t="s">
        <v>855</v>
      </c>
      <c r="J1215" s="151" t="s">
        <v>856</v>
      </c>
      <c r="K1215" s="151" t="s">
        <v>736</v>
      </c>
      <c r="L1215" s="151" t="s">
        <v>62</v>
      </c>
      <c r="M1215" s="158">
        <v>-6327.5</v>
      </c>
    </row>
    <row r="1216" spans="1:13" hidden="1" outlineLevel="2" x14ac:dyDescent="0.2">
      <c r="A1216" s="156">
        <v>202006</v>
      </c>
      <c r="B1216" s="150">
        <v>1300000565</v>
      </c>
      <c r="C1216" s="151" t="s">
        <v>944</v>
      </c>
      <c r="D1216" s="152">
        <v>44004</v>
      </c>
      <c r="E1216" s="151" t="s">
        <v>490</v>
      </c>
      <c r="F1216" s="151" t="s">
        <v>491</v>
      </c>
      <c r="G1216" s="151" t="s">
        <v>817</v>
      </c>
      <c r="H1216" s="151" t="s">
        <v>526</v>
      </c>
      <c r="I1216" s="151" t="s">
        <v>855</v>
      </c>
      <c r="J1216" s="151" t="s">
        <v>856</v>
      </c>
      <c r="K1216" s="151" t="s">
        <v>736</v>
      </c>
      <c r="L1216" s="151" t="s">
        <v>1488</v>
      </c>
      <c r="M1216" s="158">
        <v>6327.5</v>
      </c>
    </row>
    <row r="1217" spans="1:13" hidden="1" outlineLevel="2" x14ac:dyDescent="0.2">
      <c r="A1217" s="156">
        <v>202006</v>
      </c>
      <c r="B1217" s="150">
        <v>1300000566</v>
      </c>
      <c r="C1217" s="151" t="s">
        <v>944</v>
      </c>
      <c r="D1217" s="152">
        <v>44004</v>
      </c>
      <c r="E1217" s="151" t="s">
        <v>492</v>
      </c>
      <c r="F1217" s="151" t="s">
        <v>493</v>
      </c>
      <c r="G1217" s="151" t="s">
        <v>817</v>
      </c>
      <c r="H1217" s="151" t="s">
        <v>526</v>
      </c>
      <c r="I1217" s="151" t="s">
        <v>1489</v>
      </c>
      <c r="J1217" s="151" t="s">
        <v>1490</v>
      </c>
      <c r="K1217" s="151" t="s">
        <v>736</v>
      </c>
      <c r="L1217" s="151" t="s">
        <v>1491</v>
      </c>
      <c r="M1217" s="158">
        <v>4336.7299999999996</v>
      </c>
    </row>
    <row r="1218" spans="1:13" hidden="1" outlineLevel="2" x14ac:dyDescent="0.2">
      <c r="A1218" s="156">
        <v>202006</v>
      </c>
      <c r="B1218" s="150">
        <v>1300000566</v>
      </c>
      <c r="C1218" s="151" t="s">
        <v>944</v>
      </c>
      <c r="D1218" s="152">
        <v>44004</v>
      </c>
      <c r="E1218" s="151" t="s">
        <v>777</v>
      </c>
      <c r="F1218" s="151" t="s">
        <v>607</v>
      </c>
      <c r="G1218" s="151" t="s">
        <v>62</v>
      </c>
      <c r="H1218" s="151" t="s">
        <v>62</v>
      </c>
      <c r="I1218" s="151" t="s">
        <v>1489</v>
      </c>
      <c r="J1218" s="151" t="s">
        <v>1490</v>
      </c>
      <c r="K1218" s="151" t="s">
        <v>736</v>
      </c>
      <c r="L1218" s="151" t="s">
        <v>62</v>
      </c>
      <c r="M1218" s="158">
        <v>-4336.7299999999996</v>
      </c>
    </row>
    <row r="1219" spans="1:13" hidden="1" outlineLevel="2" x14ac:dyDescent="0.2">
      <c r="A1219" s="156">
        <v>202006</v>
      </c>
      <c r="B1219" s="150">
        <v>1300000567</v>
      </c>
      <c r="C1219" s="151" t="s">
        <v>944</v>
      </c>
      <c r="D1219" s="152">
        <v>44000</v>
      </c>
      <c r="E1219" s="151" t="s">
        <v>777</v>
      </c>
      <c r="F1219" s="151" t="s">
        <v>607</v>
      </c>
      <c r="G1219" s="151" t="s">
        <v>62</v>
      </c>
      <c r="H1219" s="151" t="s">
        <v>62</v>
      </c>
      <c r="I1219" s="151" t="s">
        <v>857</v>
      </c>
      <c r="J1219" s="151" t="s">
        <v>755</v>
      </c>
      <c r="K1219" s="151" t="s">
        <v>736</v>
      </c>
      <c r="L1219" s="151" t="s">
        <v>62</v>
      </c>
      <c r="M1219" s="158">
        <v>-2101</v>
      </c>
    </row>
    <row r="1220" spans="1:13" hidden="1" outlineLevel="2" x14ac:dyDescent="0.2">
      <c r="A1220" s="156">
        <v>202006</v>
      </c>
      <c r="B1220" s="150">
        <v>1300000567</v>
      </c>
      <c r="C1220" s="151" t="s">
        <v>944</v>
      </c>
      <c r="D1220" s="152">
        <v>44000</v>
      </c>
      <c r="E1220" s="151" t="s">
        <v>410</v>
      </c>
      <c r="F1220" s="151" t="s">
        <v>411</v>
      </c>
      <c r="G1220" s="151" t="s">
        <v>807</v>
      </c>
      <c r="H1220" s="151" t="s">
        <v>414</v>
      </c>
      <c r="I1220" s="151" t="s">
        <v>857</v>
      </c>
      <c r="J1220" s="151" t="s">
        <v>755</v>
      </c>
      <c r="K1220" s="151" t="s">
        <v>736</v>
      </c>
      <c r="L1220" s="151" t="s">
        <v>1492</v>
      </c>
      <c r="M1220" s="158">
        <v>2101</v>
      </c>
    </row>
    <row r="1221" spans="1:13" hidden="1" outlineLevel="2" x14ac:dyDescent="0.2">
      <c r="A1221" s="156">
        <v>202006</v>
      </c>
      <c r="B1221" s="150">
        <v>1300000568</v>
      </c>
      <c r="C1221" s="151" t="s">
        <v>944</v>
      </c>
      <c r="D1221" s="152">
        <v>44012</v>
      </c>
      <c r="E1221" s="151" t="s">
        <v>777</v>
      </c>
      <c r="F1221" s="151" t="s">
        <v>607</v>
      </c>
      <c r="G1221" s="151" t="s">
        <v>62</v>
      </c>
      <c r="H1221" s="151" t="s">
        <v>62</v>
      </c>
      <c r="I1221" s="151" t="s">
        <v>780</v>
      </c>
      <c r="J1221" s="151" t="s">
        <v>735</v>
      </c>
      <c r="K1221" s="151" t="s">
        <v>736</v>
      </c>
      <c r="L1221" s="151" t="s">
        <v>62</v>
      </c>
      <c r="M1221" s="158">
        <v>-100000</v>
      </c>
    </row>
    <row r="1222" spans="1:13" hidden="1" outlineLevel="2" x14ac:dyDescent="0.2">
      <c r="A1222" s="156">
        <v>202006</v>
      </c>
      <c r="B1222" s="150">
        <v>1300000568</v>
      </c>
      <c r="C1222" s="151" t="s">
        <v>944</v>
      </c>
      <c r="D1222" s="152">
        <v>44012</v>
      </c>
      <c r="E1222" s="151" t="s">
        <v>488</v>
      </c>
      <c r="F1222" s="151" t="s">
        <v>489</v>
      </c>
      <c r="G1222" s="151" t="s">
        <v>817</v>
      </c>
      <c r="H1222" s="151" t="s">
        <v>526</v>
      </c>
      <c r="I1222" s="151" t="s">
        <v>780</v>
      </c>
      <c r="J1222" s="151" t="s">
        <v>735</v>
      </c>
      <c r="K1222" s="151" t="s">
        <v>736</v>
      </c>
      <c r="L1222" s="151" t="s">
        <v>1493</v>
      </c>
      <c r="M1222" s="158">
        <v>100000</v>
      </c>
    </row>
    <row r="1223" spans="1:13" hidden="1" outlineLevel="2" x14ac:dyDescent="0.2">
      <c r="A1223" s="156">
        <v>202006</v>
      </c>
      <c r="B1223" s="150">
        <v>1300000569</v>
      </c>
      <c r="C1223" s="151" t="s">
        <v>944</v>
      </c>
      <c r="D1223" s="152">
        <v>44014</v>
      </c>
      <c r="E1223" s="151" t="s">
        <v>777</v>
      </c>
      <c r="F1223" s="151" t="s">
        <v>607</v>
      </c>
      <c r="G1223" s="151" t="s">
        <v>62</v>
      </c>
      <c r="H1223" s="151" t="s">
        <v>62</v>
      </c>
      <c r="I1223" s="151" t="s">
        <v>857</v>
      </c>
      <c r="J1223" s="151" t="s">
        <v>755</v>
      </c>
      <c r="K1223" s="151" t="s">
        <v>736</v>
      </c>
      <c r="L1223" s="151" t="s">
        <v>62</v>
      </c>
      <c r="M1223" s="158">
        <v>-334020.93</v>
      </c>
    </row>
    <row r="1224" spans="1:13" hidden="1" outlineLevel="2" x14ac:dyDescent="0.2">
      <c r="A1224" s="156">
        <v>202006</v>
      </c>
      <c r="B1224" s="150">
        <v>1300000569</v>
      </c>
      <c r="C1224" s="151" t="s">
        <v>944</v>
      </c>
      <c r="D1224" s="152">
        <v>44014</v>
      </c>
      <c r="E1224" s="151" t="s">
        <v>914</v>
      </c>
      <c r="F1224" s="151" t="s">
        <v>562</v>
      </c>
      <c r="G1224" s="151" t="s">
        <v>62</v>
      </c>
      <c r="H1224" s="151" t="s">
        <v>62</v>
      </c>
      <c r="I1224" s="151" t="s">
        <v>857</v>
      </c>
      <c r="J1224" s="151" t="s">
        <v>755</v>
      </c>
      <c r="K1224" s="151" t="s">
        <v>736</v>
      </c>
      <c r="L1224" s="151" t="s">
        <v>1494</v>
      </c>
      <c r="M1224" s="158">
        <v>334020.93</v>
      </c>
    </row>
    <row r="1225" spans="1:13" hidden="1" outlineLevel="1" x14ac:dyDescent="0.2">
      <c r="A1225" s="157">
        <v>202006</v>
      </c>
      <c r="B1225" s="153"/>
      <c r="C1225" s="154"/>
      <c r="D1225" s="155"/>
      <c r="E1225" s="154"/>
      <c r="F1225" s="154"/>
      <c r="G1225" s="154"/>
      <c r="H1225" s="154"/>
      <c r="I1225" s="154"/>
      <c r="J1225" s="154"/>
      <c r="K1225" s="154"/>
      <c r="L1225" s="154"/>
      <c r="M1225" s="159">
        <f>SUBTOTAL(9,M1027:M1224)</f>
        <v>0</v>
      </c>
    </row>
    <row r="1226" spans="1:13" hidden="1" outlineLevel="2" x14ac:dyDescent="0.2">
      <c r="A1226" s="156">
        <v>202007</v>
      </c>
      <c r="B1226" s="150">
        <v>3100019</v>
      </c>
      <c r="C1226" s="151" t="s">
        <v>732</v>
      </c>
      <c r="D1226" s="152">
        <v>44021</v>
      </c>
      <c r="E1226" s="151" t="s">
        <v>741</v>
      </c>
      <c r="F1226" s="151" t="s">
        <v>586</v>
      </c>
      <c r="G1226" s="151" t="s">
        <v>62</v>
      </c>
      <c r="H1226" s="151" t="s">
        <v>62</v>
      </c>
      <c r="I1226" s="151" t="s">
        <v>62</v>
      </c>
      <c r="J1226" s="151" t="s">
        <v>62</v>
      </c>
      <c r="K1226" s="151" t="s">
        <v>736</v>
      </c>
      <c r="L1226" s="151" t="s">
        <v>1495</v>
      </c>
      <c r="M1226" s="158">
        <v>28600</v>
      </c>
    </row>
    <row r="1227" spans="1:13" hidden="1" outlineLevel="2" x14ac:dyDescent="0.2">
      <c r="A1227" s="156">
        <v>202007</v>
      </c>
      <c r="B1227" s="150">
        <v>3100019</v>
      </c>
      <c r="C1227" s="151" t="s">
        <v>732</v>
      </c>
      <c r="D1227" s="152">
        <v>44021</v>
      </c>
      <c r="E1227" s="151" t="s">
        <v>733</v>
      </c>
      <c r="F1227" s="151" t="s">
        <v>13</v>
      </c>
      <c r="G1227" s="151" t="s">
        <v>62</v>
      </c>
      <c r="H1227" s="151" t="s">
        <v>62</v>
      </c>
      <c r="I1227" s="151" t="s">
        <v>738</v>
      </c>
      <c r="J1227" s="151" t="s">
        <v>739</v>
      </c>
      <c r="K1227" s="151" t="s">
        <v>736</v>
      </c>
      <c r="L1227" s="151" t="s">
        <v>1496</v>
      </c>
      <c r="M1227" s="158">
        <v>-11050</v>
      </c>
    </row>
    <row r="1228" spans="1:13" hidden="1" outlineLevel="2" x14ac:dyDescent="0.2">
      <c r="A1228" s="156">
        <v>202007</v>
      </c>
      <c r="B1228" s="150">
        <v>3100019</v>
      </c>
      <c r="C1228" s="151" t="s">
        <v>732</v>
      </c>
      <c r="D1228" s="152">
        <v>44021</v>
      </c>
      <c r="E1228" s="151" t="s">
        <v>733</v>
      </c>
      <c r="F1228" s="151" t="s">
        <v>13</v>
      </c>
      <c r="G1228" s="151" t="s">
        <v>62</v>
      </c>
      <c r="H1228" s="151" t="s">
        <v>62</v>
      </c>
      <c r="I1228" s="151" t="s">
        <v>769</v>
      </c>
      <c r="J1228" s="151" t="s">
        <v>770</v>
      </c>
      <c r="K1228" s="151" t="s">
        <v>736</v>
      </c>
      <c r="L1228" s="151" t="s">
        <v>1497</v>
      </c>
      <c r="M1228" s="158">
        <v>-5850</v>
      </c>
    </row>
    <row r="1229" spans="1:13" hidden="1" outlineLevel="2" x14ac:dyDescent="0.2">
      <c r="A1229" s="156">
        <v>202007</v>
      </c>
      <c r="B1229" s="150">
        <v>3100019</v>
      </c>
      <c r="C1229" s="151" t="s">
        <v>732</v>
      </c>
      <c r="D1229" s="152">
        <v>44021</v>
      </c>
      <c r="E1229" s="151" t="s">
        <v>733</v>
      </c>
      <c r="F1229" s="151" t="s">
        <v>13</v>
      </c>
      <c r="G1229" s="151" t="s">
        <v>62</v>
      </c>
      <c r="H1229" s="151" t="s">
        <v>62</v>
      </c>
      <c r="I1229" s="151" t="s">
        <v>1403</v>
      </c>
      <c r="J1229" s="151" t="s">
        <v>798</v>
      </c>
      <c r="K1229" s="151" t="s">
        <v>736</v>
      </c>
      <c r="L1229" s="151" t="s">
        <v>1498</v>
      </c>
      <c r="M1229" s="158">
        <v>-4550</v>
      </c>
    </row>
    <row r="1230" spans="1:13" hidden="1" outlineLevel="2" x14ac:dyDescent="0.2">
      <c r="A1230" s="156">
        <v>202007</v>
      </c>
      <c r="B1230" s="150">
        <v>3100019</v>
      </c>
      <c r="C1230" s="151" t="s">
        <v>732</v>
      </c>
      <c r="D1230" s="152">
        <v>44021</v>
      </c>
      <c r="E1230" s="151" t="s">
        <v>733</v>
      </c>
      <c r="F1230" s="151" t="s">
        <v>13</v>
      </c>
      <c r="G1230" s="151" t="s">
        <v>62</v>
      </c>
      <c r="H1230" s="151" t="s">
        <v>62</v>
      </c>
      <c r="I1230" s="151" t="s">
        <v>734</v>
      </c>
      <c r="J1230" s="151" t="s">
        <v>735</v>
      </c>
      <c r="K1230" s="151" t="s">
        <v>736</v>
      </c>
      <c r="L1230" s="151" t="s">
        <v>1499</v>
      </c>
      <c r="M1230" s="158">
        <v>-3900</v>
      </c>
    </row>
    <row r="1231" spans="1:13" hidden="1" outlineLevel="2" x14ac:dyDescent="0.2">
      <c r="A1231" s="156">
        <v>202007</v>
      </c>
      <c r="B1231" s="150">
        <v>3100019</v>
      </c>
      <c r="C1231" s="151" t="s">
        <v>732</v>
      </c>
      <c r="D1231" s="152">
        <v>44021</v>
      </c>
      <c r="E1231" s="151" t="s">
        <v>733</v>
      </c>
      <c r="F1231" s="151" t="s">
        <v>13</v>
      </c>
      <c r="G1231" s="151" t="s">
        <v>62</v>
      </c>
      <c r="H1231" s="151" t="s">
        <v>62</v>
      </c>
      <c r="I1231" s="151" t="s">
        <v>1355</v>
      </c>
      <c r="J1231" s="151" t="s">
        <v>783</v>
      </c>
      <c r="K1231" s="151" t="s">
        <v>736</v>
      </c>
      <c r="L1231" s="151" t="s">
        <v>1500</v>
      </c>
      <c r="M1231" s="158">
        <v>-1300</v>
      </c>
    </row>
    <row r="1232" spans="1:13" hidden="1" outlineLevel="2" x14ac:dyDescent="0.2">
      <c r="A1232" s="156">
        <v>202007</v>
      </c>
      <c r="B1232" s="150">
        <v>3100019</v>
      </c>
      <c r="C1232" s="151" t="s">
        <v>732</v>
      </c>
      <c r="D1232" s="152">
        <v>44021</v>
      </c>
      <c r="E1232" s="151" t="s">
        <v>733</v>
      </c>
      <c r="F1232" s="151" t="s">
        <v>13</v>
      </c>
      <c r="G1232" s="151" t="s">
        <v>62</v>
      </c>
      <c r="H1232" s="151" t="s">
        <v>62</v>
      </c>
      <c r="I1232" s="151" t="s">
        <v>1364</v>
      </c>
      <c r="J1232" s="151" t="s">
        <v>1365</v>
      </c>
      <c r="K1232" s="151" t="s">
        <v>736</v>
      </c>
      <c r="L1232" s="151" t="s">
        <v>1501</v>
      </c>
      <c r="M1232" s="158">
        <v>-1300</v>
      </c>
    </row>
    <row r="1233" spans="1:13" hidden="1" outlineLevel="2" x14ac:dyDescent="0.2">
      <c r="A1233" s="156">
        <v>202007</v>
      </c>
      <c r="B1233" s="150">
        <v>3100019</v>
      </c>
      <c r="C1233" s="151" t="s">
        <v>732</v>
      </c>
      <c r="D1233" s="152">
        <v>44021</v>
      </c>
      <c r="E1233" s="151" t="s">
        <v>733</v>
      </c>
      <c r="F1233" s="151" t="s">
        <v>13</v>
      </c>
      <c r="G1233" s="151" t="s">
        <v>62</v>
      </c>
      <c r="H1233" s="151" t="s">
        <v>62</v>
      </c>
      <c r="I1233" s="151" t="s">
        <v>1406</v>
      </c>
      <c r="J1233" s="151" t="s">
        <v>1407</v>
      </c>
      <c r="K1233" s="151" t="s">
        <v>736</v>
      </c>
      <c r="L1233" s="151" t="s">
        <v>1502</v>
      </c>
      <c r="M1233" s="158">
        <v>-650</v>
      </c>
    </row>
    <row r="1234" spans="1:13" hidden="1" outlineLevel="2" x14ac:dyDescent="0.2">
      <c r="A1234" s="156">
        <v>202007</v>
      </c>
      <c r="B1234" s="150">
        <v>3100020</v>
      </c>
      <c r="C1234" s="151" t="s">
        <v>732</v>
      </c>
      <c r="D1234" s="152">
        <v>44022</v>
      </c>
      <c r="E1234" s="151" t="s">
        <v>1503</v>
      </c>
      <c r="F1234" s="151" t="s">
        <v>731</v>
      </c>
      <c r="G1234" s="151" t="s">
        <v>62</v>
      </c>
      <c r="H1234" s="151" t="s">
        <v>62</v>
      </c>
      <c r="I1234" s="151" t="s">
        <v>1355</v>
      </c>
      <c r="J1234" s="151" t="s">
        <v>783</v>
      </c>
      <c r="K1234" s="151" t="s">
        <v>736</v>
      </c>
      <c r="L1234" s="151" t="s">
        <v>1504</v>
      </c>
      <c r="M1234" s="158">
        <v>-1300</v>
      </c>
    </row>
    <row r="1235" spans="1:13" hidden="1" outlineLevel="2" x14ac:dyDescent="0.2">
      <c r="A1235" s="156">
        <v>202007</v>
      </c>
      <c r="B1235" s="150">
        <v>3100020</v>
      </c>
      <c r="C1235" s="151" t="s">
        <v>732</v>
      </c>
      <c r="D1235" s="152">
        <v>44022</v>
      </c>
      <c r="E1235" s="151" t="s">
        <v>741</v>
      </c>
      <c r="F1235" s="151" t="s">
        <v>586</v>
      </c>
      <c r="G1235" s="151" t="s">
        <v>62</v>
      </c>
      <c r="H1235" s="151" t="s">
        <v>62</v>
      </c>
      <c r="I1235" s="151" t="s">
        <v>62</v>
      </c>
      <c r="J1235" s="151" t="s">
        <v>62</v>
      </c>
      <c r="K1235" s="151" t="s">
        <v>736</v>
      </c>
      <c r="L1235" s="151" t="s">
        <v>1504</v>
      </c>
      <c r="M1235" s="158">
        <v>1300</v>
      </c>
    </row>
    <row r="1236" spans="1:13" hidden="1" outlineLevel="2" x14ac:dyDescent="0.2">
      <c r="A1236" s="156">
        <v>202007</v>
      </c>
      <c r="B1236" s="150">
        <v>3100021</v>
      </c>
      <c r="C1236" s="151" t="s">
        <v>732</v>
      </c>
      <c r="D1236" s="152">
        <v>44028</v>
      </c>
      <c r="E1236" s="151" t="s">
        <v>741</v>
      </c>
      <c r="F1236" s="151" t="s">
        <v>586</v>
      </c>
      <c r="G1236" s="151" t="s">
        <v>62</v>
      </c>
      <c r="H1236" s="151" t="s">
        <v>62</v>
      </c>
      <c r="I1236" s="151" t="s">
        <v>62</v>
      </c>
      <c r="J1236" s="151" t="s">
        <v>62</v>
      </c>
      <c r="K1236" s="151" t="s">
        <v>736</v>
      </c>
      <c r="L1236" s="151" t="s">
        <v>1505</v>
      </c>
      <c r="M1236" s="158">
        <v>77257.850000000006</v>
      </c>
    </row>
    <row r="1237" spans="1:13" hidden="1" outlineLevel="2" x14ac:dyDescent="0.2">
      <c r="A1237" s="156">
        <v>202007</v>
      </c>
      <c r="B1237" s="150">
        <v>3100021</v>
      </c>
      <c r="C1237" s="151" t="s">
        <v>732</v>
      </c>
      <c r="D1237" s="152">
        <v>44028</v>
      </c>
      <c r="E1237" s="151" t="s">
        <v>733</v>
      </c>
      <c r="F1237" s="151" t="s">
        <v>13</v>
      </c>
      <c r="G1237" s="151" t="s">
        <v>62</v>
      </c>
      <c r="H1237" s="151" t="s">
        <v>62</v>
      </c>
      <c r="I1237" s="151" t="s">
        <v>738</v>
      </c>
      <c r="J1237" s="151" t="s">
        <v>739</v>
      </c>
      <c r="K1237" s="151" t="s">
        <v>736</v>
      </c>
      <c r="L1237" s="151" t="s">
        <v>1506</v>
      </c>
      <c r="M1237" s="158">
        <v>-77257.850000000006</v>
      </c>
    </row>
    <row r="1238" spans="1:13" hidden="1" outlineLevel="2" x14ac:dyDescent="0.2">
      <c r="A1238" s="156">
        <v>202007</v>
      </c>
      <c r="B1238" s="150">
        <v>3100022</v>
      </c>
      <c r="C1238" s="151" t="s">
        <v>732</v>
      </c>
      <c r="D1238" s="152">
        <v>44029</v>
      </c>
      <c r="E1238" s="151" t="s">
        <v>741</v>
      </c>
      <c r="F1238" s="151" t="s">
        <v>586</v>
      </c>
      <c r="G1238" s="151" t="s">
        <v>62</v>
      </c>
      <c r="H1238" s="151" t="s">
        <v>62</v>
      </c>
      <c r="I1238" s="151" t="s">
        <v>62</v>
      </c>
      <c r="J1238" s="151" t="s">
        <v>62</v>
      </c>
      <c r="K1238" s="151" t="s">
        <v>736</v>
      </c>
      <c r="L1238" s="151" t="s">
        <v>1507</v>
      </c>
      <c r="M1238" s="158">
        <v>209049.86</v>
      </c>
    </row>
    <row r="1239" spans="1:13" hidden="1" outlineLevel="2" x14ac:dyDescent="0.2">
      <c r="A1239" s="156">
        <v>202007</v>
      </c>
      <c r="B1239" s="150">
        <v>3100022</v>
      </c>
      <c r="C1239" s="151" t="s">
        <v>732</v>
      </c>
      <c r="D1239" s="152">
        <v>44029</v>
      </c>
      <c r="E1239" s="151" t="s">
        <v>733</v>
      </c>
      <c r="F1239" s="151" t="s">
        <v>13</v>
      </c>
      <c r="G1239" s="151" t="s">
        <v>62</v>
      </c>
      <c r="H1239" s="151" t="s">
        <v>62</v>
      </c>
      <c r="I1239" s="151" t="s">
        <v>734</v>
      </c>
      <c r="J1239" s="151" t="s">
        <v>735</v>
      </c>
      <c r="K1239" s="151" t="s">
        <v>736</v>
      </c>
      <c r="L1239" s="151" t="s">
        <v>1508</v>
      </c>
      <c r="M1239" s="158">
        <v>-167036.76999999999</v>
      </c>
    </row>
    <row r="1240" spans="1:13" hidden="1" outlineLevel="2" x14ac:dyDescent="0.2">
      <c r="A1240" s="156">
        <v>202007</v>
      </c>
      <c r="B1240" s="150">
        <v>3100022</v>
      </c>
      <c r="C1240" s="151" t="s">
        <v>732</v>
      </c>
      <c r="D1240" s="152">
        <v>44029</v>
      </c>
      <c r="E1240" s="151" t="s">
        <v>733</v>
      </c>
      <c r="F1240" s="151" t="s">
        <v>13</v>
      </c>
      <c r="G1240" s="151" t="s">
        <v>62</v>
      </c>
      <c r="H1240" s="151" t="s">
        <v>62</v>
      </c>
      <c r="I1240" s="151" t="s">
        <v>734</v>
      </c>
      <c r="J1240" s="151" t="s">
        <v>735</v>
      </c>
      <c r="K1240" s="151" t="s">
        <v>736</v>
      </c>
      <c r="L1240" s="151" t="s">
        <v>1509</v>
      </c>
      <c r="M1240" s="158">
        <v>-42013.09</v>
      </c>
    </row>
    <row r="1241" spans="1:13" hidden="1" outlineLevel="2" x14ac:dyDescent="0.2">
      <c r="A1241" s="156">
        <v>202007</v>
      </c>
      <c r="B1241" s="150">
        <v>15200027</v>
      </c>
      <c r="C1241" s="151" t="s">
        <v>772</v>
      </c>
      <c r="D1241" s="152">
        <v>44013</v>
      </c>
      <c r="E1241" s="151" t="s">
        <v>544</v>
      </c>
      <c r="F1241" s="151" t="s">
        <v>545</v>
      </c>
      <c r="G1241" s="151" t="s">
        <v>817</v>
      </c>
      <c r="H1241" s="151" t="s">
        <v>546</v>
      </c>
      <c r="I1241" s="151" t="s">
        <v>820</v>
      </c>
      <c r="J1241" s="151" t="s">
        <v>821</v>
      </c>
      <c r="K1241" s="151" t="s">
        <v>1510</v>
      </c>
      <c r="L1241" s="151" t="s">
        <v>1511</v>
      </c>
      <c r="M1241" s="158">
        <v>208932</v>
      </c>
    </row>
    <row r="1242" spans="1:13" hidden="1" outlineLevel="2" x14ac:dyDescent="0.2">
      <c r="A1242" s="156">
        <v>202007</v>
      </c>
      <c r="B1242" s="150">
        <v>15200027</v>
      </c>
      <c r="C1242" s="151" t="s">
        <v>772</v>
      </c>
      <c r="D1242" s="152">
        <v>44013</v>
      </c>
      <c r="E1242" s="151" t="s">
        <v>1512</v>
      </c>
      <c r="F1242" s="151" t="s">
        <v>616</v>
      </c>
      <c r="G1242" s="151" t="s">
        <v>62</v>
      </c>
      <c r="H1242" s="151" t="s">
        <v>62</v>
      </c>
      <c r="I1242" s="151" t="s">
        <v>820</v>
      </c>
      <c r="J1242" s="151" t="s">
        <v>821</v>
      </c>
      <c r="K1242" s="151" t="s">
        <v>736</v>
      </c>
      <c r="L1242" s="151" t="s">
        <v>1511</v>
      </c>
      <c r="M1242" s="158">
        <v>18168</v>
      </c>
    </row>
    <row r="1243" spans="1:13" hidden="1" outlineLevel="2" x14ac:dyDescent="0.2">
      <c r="A1243" s="156">
        <v>202007</v>
      </c>
      <c r="B1243" s="150">
        <v>15200027</v>
      </c>
      <c r="C1243" s="151" t="s">
        <v>772</v>
      </c>
      <c r="D1243" s="152">
        <v>44013</v>
      </c>
      <c r="E1243" s="151" t="s">
        <v>777</v>
      </c>
      <c r="F1243" s="151" t="s">
        <v>607</v>
      </c>
      <c r="G1243" s="151" t="s">
        <v>62</v>
      </c>
      <c r="H1243" s="151" t="s">
        <v>62</v>
      </c>
      <c r="I1243" s="151" t="s">
        <v>820</v>
      </c>
      <c r="J1243" s="151" t="s">
        <v>821</v>
      </c>
      <c r="K1243" s="151" t="s">
        <v>736</v>
      </c>
      <c r="L1243" s="151" t="s">
        <v>1511</v>
      </c>
      <c r="M1243" s="158">
        <v>-227100</v>
      </c>
    </row>
    <row r="1244" spans="1:13" hidden="1" outlineLevel="2" x14ac:dyDescent="0.2">
      <c r="A1244" s="156">
        <v>202007</v>
      </c>
      <c r="B1244" s="150">
        <v>15200030</v>
      </c>
      <c r="C1244" s="151" t="s">
        <v>772</v>
      </c>
      <c r="D1244" s="152">
        <v>44043</v>
      </c>
      <c r="E1244" s="151" t="s">
        <v>777</v>
      </c>
      <c r="F1244" s="151" t="s">
        <v>607</v>
      </c>
      <c r="G1244" s="151" t="s">
        <v>62</v>
      </c>
      <c r="H1244" s="151" t="s">
        <v>62</v>
      </c>
      <c r="I1244" s="151" t="s">
        <v>780</v>
      </c>
      <c r="J1244" s="151" t="s">
        <v>735</v>
      </c>
      <c r="K1244" s="151" t="s">
        <v>736</v>
      </c>
      <c r="L1244" s="151" t="s">
        <v>1513</v>
      </c>
      <c r="M1244" s="158">
        <v>-75000</v>
      </c>
    </row>
    <row r="1245" spans="1:13" hidden="1" outlineLevel="2" x14ac:dyDescent="0.2">
      <c r="A1245" s="156">
        <v>202007</v>
      </c>
      <c r="B1245" s="150">
        <v>15200030</v>
      </c>
      <c r="C1245" s="151" t="s">
        <v>772</v>
      </c>
      <c r="D1245" s="152">
        <v>44043</v>
      </c>
      <c r="E1245" s="151" t="s">
        <v>370</v>
      </c>
      <c r="F1245" s="151" t="s">
        <v>371</v>
      </c>
      <c r="G1245" s="151" t="s">
        <v>807</v>
      </c>
      <c r="H1245" s="151" t="s">
        <v>402</v>
      </c>
      <c r="I1245" s="151" t="s">
        <v>780</v>
      </c>
      <c r="J1245" s="151" t="s">
        <v>735</v>
      </c>
      <c r="K1245" s="151" t="s">
        <v>736</v>
      </c>
      <c r="L1245" s="151" t="s">
        <v>1513</v>
      </c>
      <c r="M1245" s="158">
        <v>75000</v>
      </c>
    </row>
    <row r="1246" spans="1:13" hidden="1" outlineLevel="2" x14ac:dyDescent="0.2">
      <c r="A1246" s="156">
        <v>202007</v>
      </c>
      <c r="B1246" s="150">
        <v>15200030</v>
      </c>
      <c r="C1246" s="151" t="s">
        <v>772</v>
      </c>
      <c r="D1246" s="152">
        <v>44043</v>
      </c>
      <c r="E1246" s="151" t="s">
        <v>362</v>
      </c>
      <c r="F1246" s="151" t="s">
        <v>363</v>
      </c>
      <c r="G1246" s="151" t="s">
        <v>807</v>
      </c>
      <c r="H1246" s="151" t="s">
        <v>402</v>
      </c>
      <c r="I1246" s="151" t="s">
        <v>780</v>
      </c>
      <c r="J1246" s="151" t="s">
        <v>735</v>
      </c>
      <c r="K1246" s="151" t="s">
        <v>736</v>
      </c>
      <c r="L1246" s="151" t="s">
        <v>1513</v>
      </c>
      <c r="M1246" s="158">
        <v>-75000</v>
      </c>
    </row>
    <row r="1247" spans="1:13" hidden="1" outlineLevel="2" x14ac:dyDescent="0.2">
      <c r="A1247" s="156">
        <v>202007</v>
      </c>
      <c r="B1247" s="150">
        <v>15200030</v>
      </c>
      <c r="C1247" s="151" t="s">
        <v>772</v>
      </c>
      <c r="D1247" s="152">
        <v>44043</v>
      </c>
      <c r="E1247" s="151" t="s">
        <v>808</v>
      </c>
      <c r="F1247" s="151" t="s">
        <v>566</v>
      </c>
      <c r="G1247" s="151" t="s">
        <v>807</v>
      </c>
      <c r="H1247" s="151" t="s">
        <v>402</v>
      </c>
      <c r="I1247" s="151" t="s">
        <v>780</v>
      </c>
      <c r="J1247" s="151" t="s">
        <v>735</v>
      </c>
      <c r="K1247" s="151" t="s">
        <v>736</v>
      </c>
      <c r="L1247" s="151" t="s">
        <v>1513</v>
      </c>
      <c r="M1247" s="158">
        <v>75000</v>
      </c>
    </row>
    <row r="1248" spans="1:13" hidden="1" outlineLevel="2" x14ac:dyDescent="0.2">
      <c r="A1248" s="156">
        <v>202007</v>
      </c>
      <c r="B1248" s="150">
        <v>15200031</v>
      </c>
      <c r="C1248" s="151" t="s">
        <v>772</v>
      </c>
      <c r="D1248" s="152">
        <v>44043</v>
      </c>
      <c r="E1248" s="151" t="s">
        <v>808</v>
      </c>
      <c r="F1248" s="151" t="s">
        <v>566</v>
      </c>
      <c r="G1248" s="151" t="s">
        <v>807</v>
      </c>
      <c r="H1248" s="151" t="s">
        <v>402</v>
      </c>
      <c r="I1248" s="151" t="s">
        <v>780</v>
      </c>
      <c r="J1248" s="151" t="s">
        <v>735</v>
      </c>
      <c r="K1248" s="151" t="s">
        <v>736</v>
      </c>
      <c r="L1248" s="151" t="s">
        <v>1514</v>
      </c>
      <c r="M1248" s="158">
        <v>140000</v>
      </c>
    </row>
    <row r="1249" spans="1:13" hidden="1" outlineLevel="2" x14ac:dyDescent="0.2">
      <c r="A1249" s="156">
        <v>202007</v>
      </c>
      <c r="B1249" s="150">
        <v>15200031</v>
      </c>
      <c r="C1249" s="151" t="s">
        <v>772</v>
      </c>
      <c r="D1249" s="152">
        <v>44043</v>
      </c>
      <c r="E1249" s="151" t="s">
        <v>362</v>
      </c>
      <c r="F1249" s="151" t="s">
        <v>363</v>
      </c>
      <c r="G1249" s="151" t="s">
        <v>807</v>
      </c>
      <c r="H1249" s="151" t="s">
        <v>402</v>
      </c>
      <c r="I1249" s="151" t="s">
        <v>780</v>
      </c>
      <c r="J1249" s="151" t="s">
        <v>735</v>
      </c>
      <c r="K1249" s="151" t="s">
        <v>736</v>
      </c>
      <c r="L1249" s="151" t="s">
        <v>1514</v>
      </c>
      <c r="M1249" s="158">
        <v>-140000</v>
      </c>
    </row>
    <row r="1250" spans="1:13" hidden="1" outlineLevel="2" x14ac:dyDescent="0.2">
      <c r="A1250" s="156">
        <v>202007</v>
      </c>
      <c r="B1250" s="150">
        <v>15200031</v>
      </c>
      <c r="C1250" s="151" t="s">
        <v>772</v>
      </c>
      <c r="D1250" s="152">
        <v>44043</v>
      </c>
      <c r="E1250" s="151" t="s">
        <v>370</v>
      </c>
      <c r="F1250" s="151" t="s">
        <v>371</v>
      </c>
      <c r="G1250" s="151" t="s">
        <v>807</v>
      </c>
      <c r="H1250" s="151" t="s">
        <v>402</v>
      </c>
      <c r="I1250" s="151" t="s">
        <v>780</v>
      </c>
      <c r="J1250" s="151" t="s">
        <v>735</v>
      </c>
      <c r="K1250" s="151" t="s">
        <v>736</v>
      </c>
      <c r="L1250" s="151" t="s">
        <v>1514</v>
      </c>
      <c r="M1250" s="158">
        <v>140000</v>
      </c>
    </row>
    <row r="1251" spans="1:13" hidden="1" outlineLevel="2" x14ac:dyDescent="0.2">
      <c r="A1251" s="156">
        <v>202007</v>
      </c>
      <c r="B1251" s="150">
        <v>15200031</v>
      </c>
      <c r="C1251" s="151" t="s">
        <v>772</v>
      </c>
      <c r="D1251" s="152">
        <v>44043</v>
      </c>
      <c r="E1251" s="151" t="s">
        <v>777</v>
      </c>
      <c r="F1251" s="151" t="s">
        <v>607</v>
      </c>
      <c r="G1251" s="151" t="s">
        <v>62</v>
      </c>
      <c r="H1251" s="151" t="s">
        <v>62</v>
      </c>
      <c r="I1251" s="151" t="s">
        <v>780</v>
      </c>
      <c r="J1251" s="151" t="s">
        <v>735</v>
      </c>
      <c r="K1251" s="151" t="s">
        <v>736</v>
      </c>
      <c r="L1251" s="151" t="s">
        <v>1514</v>
      </c>
      <c r="M1251" s="158">
        <v>-140000</v>
      </c>
    </row>
    <row r="1252" spans="1:13" hidden="1" outlineLevel="2" x14ac:dyDescent="0.2">
      <c r="A1252" s="156">
        <v>202007</v>
      </c>
      <c r="B1252" s="150">
        <v>15200032</v>
      </c>
      <c r="C1252" s="151" t="s">
        <v>772</v>
      </c>
      <c r="D1252" s="152">
        <v>44043</v>
      </c>
      <c r="E1252" s="151" t="s">
        <v>779</v>
      </c>
      <c r="F1252" s="151" t="s">
        <v>561</v>
      </c>
      <c r="G1252" s="151" t="s">
        <v>62</v>
      </c>
      <c r="H1252" s="151" t="s">
        <v>62</v>
      </c>
      <c r="I1252" s="151" t="s">
        <v>790</v>
      </c>
      <c r="J1252" s="151" t="s">
        <v>759</v>
      </c>
      <c r="K1252" s="151" t="s">
        <v>736</v>
      </c>
      <c r="L1252" s="151" t="s">
        <v>1515</v>
      </c>
      <c r="M1252" s="158">
        <v>87218.94</v>
      </c>
    </row>
    <row r="1253" spans="1:13" hidden="1" outlineLevel="2" x14ac:dyDescent="0.2">
      <c r="A1253" s="156">
        <v>202007</v>
      </c>
      <c r="B1253" s="150">
        <v>15200032</v>
      </c>
      <c r="C1253" s="151" t="s">
        <v>772</v>
      </c>
      <c r="D1253" s="152">
        <v>44043</v>
      </c>
      <c r="E1253" s="151" t="s">
        <v>777</v>
      </c>
      <c r="F1253" s="151" t="s">
        <v>607</v>
      </c>
      <c r="G1253" s="151" t="s">
        <v>62</v>
      </c>
      <c r="H1253" s="151" t="s">
        <v>62</v>
      </c>
      <c r="I1253" s="151" t="s">
        <v>790</v>
      </c>
      <c r="J1253" s="151" t="s">
        <v>759</v>
      </c>
      <c r="K1253" s="151" t="s">
        <v>736</v>
      </c>
      <c r="L1253" s="151" t="s">
        <v>1515</v>
      </c>
      <c r="M1253" s="158">
        <v>-87218.94</v>
      </c>
    </row>
    <row r="1254" spans="1:13" hidden="1" outlineLevel="2" x14ac:dyDescent="0.2">
      <c r="A1254" s="156">
        <v>202007</v>
      </c>
      <c r="B1254" s="150">
        <v>22200027</v>
      </c>
      <c r="C1254" s="151" t="s">
        <v>813</v>
      </c>
      <c r="D1254" s="152">
        <v>44013</v>
      </c>
      <c r="E1254" s="151" t="s">
        <v>733</v>
      </c>
      <c r="F1254" s="151" t="s">
        <v>13</v>
      </c>
      <c r="G1254" s="151" t="s">
        <v>62</v>
      </c>
      <c r="H1254" s="151" t="s">
        <v>62</v>
      </c>
      <c r="I1254" s="151" t="s">
        <v>828</v>
      </c>
      <c r="J1254" s="151" t="s">
        <v>821</v>
      </c>
      <c r="K1254" s="151" t="s">
        <v>736</v>
      </c>
      <c r="L1254" s="151" t="s">
        <v>1516</v>
      </c>
      <c r="M1254" s="158">
        <v>403162.5</v>
      </c>
    </row>
    <row r="1255" spans="1:13" hidden="1" outlineLevel="2" x14ac:dyDescent="0.2">
      <c r="A1255" s="156">
        <v>202007</v>
      </c>
      <c r="B1255" s="150">
        <v>22200027</v>
      </c>
      <c r="C1255" s="151" t="s">
        <v>813</v>
      </c>
      <c r="D1255" s="152">
        <v>44013</v>
      </c>
      <c r="E1255" s="151" t="s">
        <v>542</v>
      </c>
      <c r="F1255" s="151" t="s">
        <v>543</v>
      </c>
      <c r="G1255" s="151" t="s">
        <v>817</v>
      </c>
      <c r="H1255" s="151" t="s">
        <v>546</v>
      </c>
      <c r="I1255" s="151" t="s">
        <v>828</v>
      </c>
      <c r="J1255" s="151" t="s">
        <v>821</v>
      </c>
      <c r="K1255" s="151" t="s">
        <v>1517</v>
      </c>
      <c r="L1255" s="151" t="s">
        <v>1516</v>
      </c>
      <c r="M1255" s="158">
        <v>-322530</v>
      </c>
    </row>
    <row r="1256" spans="1:13" hidden="1" outlineLevel="2" x14ac:dyDescent="0.2">
      <c r="A1256" s="156">
        <v>202007</v>
      </c>
      <c r="B1256" s="150">
        <v>22200027</v>
      </c>
      <c r="C1256" s="151" t="s">
        <v>813</v>
      </c>
      <c r="D1256" s="152">
        <v>44013</v>
      </c>
      <c r="E1256" s="151" t="s">
        <v>1518</v>
      </c>
      <c r="F1256" s="151" t="s">
        <v>614</v>
      </c>
      <c r="G1256" s="151" t="s">
        <v>62</v>
      </c>
      <c r="H1256" s="151" t="s">
        <v>62</v>
      </c>
      <c r="I1256" s="151" t="s">
        <v>828</v>
      </c>
      <c r="J1256" s="151" t="s">
        <v>821</v>
      </c>
      <c r="K1256" s="151" t="s">
        <v>736</v>
      </c>
      <c r="L1256" s="151" t="s">
        <v>1516</v>
      </c>
      <c r="M1256" s="158">
        <v>-80632.5</v>
      </c>
    </row>
    <row r="1257" spans="1:13" hidden="1" outlineLevel="2" x14ac:dyDescent="0.2">
      <c r="A1257" s="156">
        <v>202007</v>
      </c>
      <c r="B1257" s="150">
        <v>22200028</v>
      </c>
      <c r="C1257" s="151" t="s">
        <v>813</v>
      </c>
      <c r="D1257" s="152">
        <v>44060</v>
      </c>
      <c r="E1257" s="151" t="s">
        <v>384</v>
      </c>
      <c r="F1257" s="151" t="s">
        <v>385</v>
      </c>
      <c r="G1257" s="151" t="s">
        <v>817</v>
      </c>
      <c r="H1257" s="151" t="s">
        <v>538</v>
      </c>
      <c r="I1257" s="151" t="s">
        <v>738</v>
      </c>
      <c r="J1257" s="151" t="s">
        <v>739</v>
      </c>
      <c r="K1257" s="151" t="s">
        <v>736</v>
      </c>
      <c r="L1257" s="151" t="s">
        <v>1519</v>
      </c>
      <c r="M1257" s="158">
        <v>-87085.13</v>
      </c>
    </row>
    <row r="1258" spans="1:13" hidden="1" outlineLevel="2" x14ac:dyDescent="0.2">
      <c r="A1258" s="156">
        <v>202007</v>
      </c>
      <c r="B1258" s="150">
        <v>22200028</v>
      </c>
      <c r="C1258" s="151" t="s">
        <v>813</v>
      </c>
      <c r="D1258" s="152">
        <v>44060</v>
      </c>
      <c r="E1258" s="151" t="s">
        <v>733</v>
      </c>
      <c r="F1258" s="151" t="s">
        <v>13</v>
      </c>
      <c r="G1258" s="151" t="s">
        <v>62</v>
      </c>
      <c r="H1258" s="151" t="s">
        <v>62</v>
      </c>
      <c r="I1258" s="151" t="s">
        <v>738</v>
      </c>
      <c r="J1258" s="151" t="s">
        <v>739</v>
      </c>
      <c r="K1258" s="151" t="s">
        <v>736</v>
      </c>
      <c r="L1258" s="151" t="s">
        <v>1519</v>
      </c>
      <c r="M1258" s="158">
        <v>87085.13</v>
      </c>
    </row>
    <row r="1259" spans="1:13" hidden="1" outlineLevel="2" x14ac:dyDescent="0.2">
      <c r="A1259" s="156">
        <v>202007</v>
      </c>
      <c r="B1259" s="150">
        <v>22200029</v>
      </c>
      <c r="C1259" s="151" t="s">
        <v>813</v>
      </c>
      <c r="D1259" s="152">
        <v>44060</v>
      </c>
      <c r="E1259" s="151" t="s">
        <v>733</v>
      </c>
      <c r="F1259" s="151" t="s">
        <v>13</v>
      </c>
      <c r="G1259" s="151" t="s">
        <v>62</v>
      </c>
      <c r="H1259" s="151" t="s">
        <v>62</v>
      </c>
      <c r="I1259" s="151" t="s">
        <v>734</v>
      </c>
      <c r="J1259" s="151" t="s">
        <v>735</v>
      </c>
      <c r="K1259" s="151" t="s">
        <v>736</v>
      </c>
      <c r="L1259" s="151" t="s">
        <v>1519</v>
      </c>
      <c r="M1259" s="158">
        <v>162076.69</v>
      </c>
    </row>
    <row r="1260" spans="1:13" hidden="1" outlineLevel="2" x14ac:dyDescent="0.2">
      <c r="A1260" s="156">
        <v>202007</v>
      </c>
      <c r="B1260" s="150">
        <v>22200029</v>
      </c>
      <c r="C1260" s="151" t="s">
        <v>813</v>
      </c>
      <c r="D1260" s="152">
        <v>44060</v>
      </c>
      <c r="E1260" s="151" t="s">
        <v>384</v>
      </c>
      <c r="F1260" s="151" t="s">
        <v>385</v>
      </c>
      <c r="G1260" s="151" t="s">
        <v>817</v>
      </c>
      <c r="H1260" s="151" t="s">
        <v>536</v>
      </c>
      <c r="I1260" s="151" t="s">
        <v>734</v>
      </c>
      <c r="J1260" s="151" t="s">
        <v>735</v>
      </c>
      <c r="K1260" s="151" t="s">
        <v>736</v>
      </c>
      <c r="L1260" s="151" t="s">
        <v>1519</v>
      </c>
      <c r="M1260" s="158">
        <v>-162076.69</v>
      </c>
    </row>
    <row r="1261" spans="1:13" hidden="1" outlineLevel="2" x14ac:dyDescent="0.2">
      <c r="A1261" s="156">
        <v>202007</v>
      </c>
      <c r="B1261" s="150">
        <v>22200033</v>
      </c>
      <c r="C1261" s="151" t="s">
        <v>813</v>
      </c>
      <c r="D1261" s="152">
        <v>44074</v>
      </c>
      <c r="E1261" s="151" t="s">
        <v>733</v>
      </c>
      <c r="F1261" s="151" t="s">
        <v>13</v>
      </c>
      <c r="G1261" s="151" t="s">
        <v>62</v>
      </c>
      <c r="H1261" s="151" t="s">
        <v>62</v>
      </c>
      <c r="I1261" s="151" t="s">
        <v>734</v>
      </c>
      <c r="J1261" s="151" t="s">
        <v>735</v>
      </c>
      <c r="K1261" s="151" t="s">
        <v>736</v>
      </c>
      <c r="L1261" s="151" t="s">
        <v>1520</v>
      </c>
      <c r="M1261" s="158">
        <v>-45484.959999999999</v>
      </c>
    </row>
    <row r="1262" spans="1:13" hidden="1" outlineLevel="2" x14ac:dyDescent="0.2">
      <c r="A1262" s="156">
        <v>202007</v>
      </c>
      <c r="B1262" s="150">
        <v>22200033</v>
      </c>
      <c r="C1262" s="151" t="s">
        <v>813</v>
      </c>
      <c r="D1262" s="152">
        <v>44074</v>
      </c>
      <c r="E1262" s="151" t="s">
        <v>779</v>
      </c>
      <c r="F1262" s="151" t="s">
        <v>561</v>
      </c>
      <c r="G1262" s="151" t="s">
        <v>62</v>
      </c>
      <c r="H1262" s="151" t="s">
        <v>62</v>
      </c>
      <c r="I1262" s="151" t="s">
        <v>734</v>
      </c>
      <c r="J1262" s="151" t="s">
        <v>735</v>
      </c>
      <c r="K1262" s="151" t="s">
        <v>736</v>
      </c>
      <c r="L1262" s="151" t="s">
        <v>1520</v>
      </c>
      <c r="M1262" s="158">
        <v>45484.959999999999</v>
      </c>
    </row>
    <row r="1263" spans="1:13" hidden="1" outlineLevel="2" x14ac:dyDescent="0.2">
      <c r="A1263" s="156">
        <v>202007</v>
      </c>
      <c r="B1263" s="150">
        <v>33200028</v>
      </c>
      <c r="C1263" s="151" t="s">
        <v>816</v>
      </c>
      <c r="D1263" s="152">
        <v>44015</v>
      </c>
      <c r="E1263" s="151" t="s">
        <v>741</v>
      </c>
      <c r="F1263" s="151" t="s">
        <v>586</v>
      </c>
      <c r="G1263" s="151" t="s">
        <v>62</v>
      </c>
      <c r="H1263" s="151" t="s">
        <v>62</v>
      </c>
      <c r="I1263" s="151" t="s">
        <v>62</v>
      </c>
      <c r="J1263" s="151" t="s">
        <v>62</v>
      </c>
      <c r="K1263" s="151" t="s">
        <v>736</v>
      </c>
      <c r="L1263" s="151" t="s">
        <v>1521</v>
      </c>
      <c r="M1263" s="158">
        <v>1108</v>
      </c>
    </row>
    <row r="1264" spans="1:13" hidden="1" outlineLevel="2" x14ac:dyDescent="0.2">
      <c r="A1264" s="156">
        <v>202007</v>
      </c>
      <c r="B1264" s="150">
        <v>33200028</v>
      </c>
      <c r="C1264" s="151" t="s">
        <v>816</v>
      </c>
      <c r="D1264" s="152">
        <v>44015</v>
      </c>
      <c r="E1264" s="151" t="s">
        <v>471</v>
      </c>
      <c r="F1264" s="151" t="s">
        <v>472</v>
      </c>
      <c r="G1264" s="151" t="s">
        <v>817</v>
      </c>
      <c r="H1264" s="151" t="s">
        <v>526</v>
      </c>
      <c r="I1264" s="151" t="s">
        <v>62</v>
      </c>
      <c r="J1264" s="151" t="s">
        <v>62</v>
      </c>
      <c r="K1264" s="151" t="s">
        <v>736</v>
      </c>
      <c r="L1264" s="151" t="s">
        <v>1521</v>
      </c>
      <c r="M1264" s="158">
        <v>-1108</v>
      </c>
    </row>
    <row r="1265" spans="1:13" hidden="1" outlineLevel="2" x14ac:dyDescent="0.2">
      <c r="A1265" s="156">
        <v>202007</v>
      </c>
      <c r="B1265" s="150">
        <v>33200029</v>
      </c>
      <c r="C1265" s="151" t="s">
        <v>816</v>
      </c>
      <c r="D1265" s="152">
        <v>44021</v>
      </c>
      <c r="E1265" s="151" t="s">
        <v>741</v>
      </c>
      <c r="F1265" s="151" t="s">
        <v>586</v>
      </c>
      <c r="G1265" s="151" t="s">
        <v>62</v>
      </c>
      <c r="H1265" s="151" t="s">
        <v>62</v>
      </c>
      <c r="I1265" s="151" t="s">
        <v>62</v>
      </c>
      <c r="J1265" s="151" t="s">
        <v>62</v>
      </c>
      <c r="K1265" s="151" t="s">
        <v>736</v>
      </c>
      <c r="L1265" s="151" t="s">
        <v>1522</v>
      </c>
      <c r="M1265" s="158">
        <v>650</v>
      </c>
    </row>
    <row r="1266" spans="1:13" hidden="1" outlineLevel="2" x14ac:dyDescent="0.2">
      <c r="A1266" s="156">
        <v>202007</v>
      </c>
      <c r="B1266" s="150">
        <v>33200029</v>
      </c>
      <c r="C1266" s="151" t="s">
        <v>816</v>
      </c>
      <c r="D1266" s="152">
        <v>44021</v>
      </c>
      <c r="E1266" s="151" t="s">
        <v>733</v>
      </c>
      <c r="F1266" s="151" t="s">
        <v>13</v>
      </c>
      <c r="G1266" s="151" t="s">
        <v>62</v>
      </c>
      <c r="H1266" s="151" t="s">
        <v>62</v>
      </c>
      <c r="I1266" s="151" t="s">
        <v>829</v>
      </c>
      <c r="J1266" s="151" t="s">
        <v>804</v>
      </c>
      <c r="K1266" s="151" t="s">
        <v>736</v>
      </c>
      <c r="L1266" s="151" t="s">
        <v>1523</v>
      </c>
      <c r="M1266" s="158">
        <v>-650</v>
      </c>
    </row>
    <row r="1267" spans="1:13" hidden="1" outlineLevel="2" x14ac:dyDescent="0.2">
      <c r="A1267" s="156">
        <v>202007</v>
      </c>
      <c r="B1267" s="150">
        <v>33200030</v>
      </c>
      <c r="C1267" s="151" t="s">
        <v>816</v>
      </c>
      <c r="D1267" s="152">
        <v>44022</v>
      </c>
      <c r="E1267" s="151" t="s">
        <v>741</v>
      </c>
      <c r="F1267" s="151" t="s">
        <v>586</v>
      </c>
      <c r="G1267" s="151" t="s">
        <v>62</v>
      </c>
      <c r="H1267" s="151" t="s">
        <v>62</v>
      </c>
      <c r="I1267" s="151" t="s">
        <v>62</v>
      </c>
      <c r="J1267" s="151" t="s">
        <v>62</v>
      </c>
      <c r="K1267" s="151" t="s">
        <v>736</v>
      </c>
      <c r="L1267" s="151" t="s">
        <v>1524</v>
      </c>
      <c r="M1267" s="158">
        <v>2600</v>
      </c>
    </row>
    <row r="1268" spans="1:13" hidden="1" outlineLevel="2" x14ac:dyDescent="0.2">
      <c r="A1268" s="156">
        <v>202007</v>
      </c>
      <c r="B1268" s="150">
        <v>33200030</v>
      </c>
      <c r="C1268" s="151" t="s">
        <v>816</v>
      </c>
      <c r="D1268" s="152">
        <v>44022</v>
      </c>
      <c r="E1268" s="151" t="s">
        <v>733</v>
      </c>
      <c r="F1268" s="151" t="s">
        <v>13</v>
      </c>
      <c r="G1268" s="151" t="s">
        <v>62</v>
      </c>
      <c r="H1268" s="151" t="s">
        <v>62</v>
      </c>
      <c r="I1268" s="151" t="s">
        <v>831</v>
      </c>
      <c r="J1268" s="151" t="s">
        <v>801</v>
      </c>
      <c r="K1268" s="151" t="s">
        <v>736</v>
      </c>
      <c r="L1268" s="151" t="s">
        <v>1525</v>
      </c>
      <c r="M1268" s="158">
        <v>-2600</v>
      </c>
    </row>
    <row r="1269" spans="1:13" hidden="1" outlineLevel="2" x14ac:dyDescent="0.2">
      <c r="A1269" s="156">
        <v>202007</v>
      </c>
      <c r="B1269" s="150">
        <v>33200031</v>
      </c>
      <c r="C1269" s="151" t="s">
        <v>816</v>
      </c>
      <c r="D1269" s="152">
        <v>44043</v>
      </c>
      <c r="E1269" s="151" t="s">
        <v>733</v>
      </c>
      <c r="F1269" s="151" t="s">
        <v>13</v>
      </c>
      <c r="G1269" s="151" t="s">
        <v>62</v>
      </c>
      <c r="H1269" s="151" t="s">
        <v>62</v>
      </c>
      <c r="I1269" s="151" t="s">
        <v>828</v>
      </c>
      <c r="J1269" s="151" t="s">
        <v>821</v>
      </c>
      <c r="K1269" s="151" t="s">
        <v>736</v>
      </c>
      <c r="L1269" s="151" t="s">
        <v>1526</v>
      </c>
      <c r="M1269" s="158">
        <v>-365830</v>
      </c>
    </row>
    <row r="1270" spans="1:13" hidden="1" outlineLevel="2" x14ac:dyDescent="0.2">
      <c r="A1270" s="156">
        <v>202007</v>
      </c>
      <c r="B1270" s="150">
        <v>33200031</v>
      </c>
      <c r="C1270" s="151" t="s">
        <v>816</v>
      </c>
      <c r="D1270" s="152">
        <v>44043</v>
      </c>
      <c r="E1270" s="151" t="s">
        <v>777</v>
      </c>
      <c r="F1270" s="151" t="s">
        <v>607</v>
      </c>
      <c r="G1270" s="151" t="s">
        <v>62</v>
      </c>
      <c r="H1270" s="151" t="s">
        <v>62</v>
      </c>
      <c r="I1270" s="151" t="s">
        <v>820</v>
      </c>
      <c r="J1270" s="151" t="s">
        <v>821</v>
      </c>
      <c r="K1270" s="151" t="s">
        <v>736</v>
      </c>
      <c r="L1270" s="151" t="s">
        <v>1526</v>
      </c>
      <c r="M1270" s="158">
        <v>227100</v>
      </c>
    </row>
    <row r="1271" spans="1:13" hidden="1" outlineLevel="2" x14ac:dyDescent="0.2">
      <c r="A1271" s="156">
        <v>202007</v>
      </c>
      <c r="B1271" s="150">
        <v>33200031</v>
      </c>
      <c r="C1271" s="151" t="s">
        <v>816</v>
      </c>
      <c r="D1271" s="152">
        <v>44043</v>
      </c>
      <c r="E1271" s="151" t="s">
        <v>741</v>
      </c>
      <c r="F1271" s="151" t="s">
        <v>586</v>
      </c>
      <c r="G1271" s="151" t="s">
        <v>62</v>
      </c>
      <c r="H1271" s="151" t="s">
        <v>62</v>
      </c>
      <c r="I1271" s="151" t="s">
        <v>62</v>
      </c>
      <c r="J1271" s="151" t="s">
        <v>62</v>
      </c>
      <c r="K1271" s="151" t="s">
        <v>736</v>
      </c>
      <c r="L1271" s="151" t="s">
        <v>1527</v>
      </c>
      <c r="M1271" s="158">
        <v>138730</v>
      </c>
    </row>
    <row r="1272" spans="1:13" hidden="1" outlineLevel="2" x14ac:dyDescent="0.2">
      <c r="A1272" s="156">
        <v>202007</v>
      </c>
      <c r="B1272" s="150">
        <v>35200009</v>
      </c>
      <c r="C1272" s="151" t="s">
        <v>1148</v>
      </c>
      <c r="D1272" s="152">
        <v>44013</v>
      </c>
      <c r="E1272" s="151" t="s">
        <v>741</v>
      </c>
      <c r="F1272" s="151" t="s">
        <v>586</v>
      </c>
      <c r="G1272" s="151" t="s">
        <v>62</v>
      </c>
      <c r="H1272" s="151" t="s">
        <v>62</v>
      </c>
      <c r="I1272" s="151" t="s">
        <v>62</v>
      </c>
      <c r="J1272" s="151" t="s">
        <v>62</v>
      </c>
      <c r="K1272" s="151" t="s">
        <v>736</v>
      </c>
      <c r="L1272" s="151" t="s">
        <v>1409</v>
      </c>
      <c r="M1272" s="158">
        <v>-8.5</v>
      </c>
    </row>
    <row r="1273" spans="1:13" hidden="1" outlineLevel="2" x14ac:dyDescent="0.2">
      <c r="A1273" s="156">
        <v>202007</v>
      </c>
      <c r="B1273" s="150">
        <v>35200009</v>
      </c>
      <c r="C1273" s="151" t="s">
        <v>1148</v>
      </c>
      <c r="D1273" s="152">
        <v>44013</v>
      </c>
      <c r="E1273" s="151" t="s">
        <v>518</v>
      </c>
      <c r="F1273" s="151" t="s">
        <v>519</v>
      </c>
      <c r="G1273" s="151" t="s">
        <v>817</v>
      </c>
      <c r="H1273" s="151" t="s">
        <v>526</v>
      </c>
      <c r="I1273" s="151" t="s">
        <v>62</v>
      </c>
      <c r="J1273" s="151" t="s">
        <v>62</v>
      </c>
      <c r="K1273" s="151" t="s">
        <v>736</v>
      </c>
      <c r="L1273" s="151" t="s">
        <v>1528</v>
      </c>
      <c r="M1273" s="158">
        <v>8.5</v>
      </c>
    </row>
    <row r="1274" spans="1:13" hidden="1" outlineLevel="2" x14ac:dyDescent="0.2">
      <c r="A1274" s="156">
        <v>202007</v>
      </c>
      <c r="B1274" s="150">
        <v>35200010</v>
      </c>
      <c r="C1274" s="151" t="s">
        <v>1148</v>
      </c>
      <c r="D1274" s="152">
        <v>44043</v>
      </c>
      <c r="E1274" s="151" t="s">
        <v>741</v>
      </c>
      <c r="F1274" s="151" t="s">
        <v>586</v>
      </c>
      <c r="G1274" s="151" t="s">
        <v>62</v>
      </c>
      <c r="H1274" s="151" t="s">
        <v>62</v>
      </c>
      <c r="I1274" s="151" t="s">
        <v>62</v>
      </c>
      <c r="J1274" s="151" t="s">
        <v>62</v>
      </c>
      <c r="K1274" s="151" t="s">
        <v>736</v>
      </c>
      <c r="L1274" s="151" t="s">
        <v>1529</v>
      </c>
      <c r="M1274" s="158">
        <v>-117</v>
      </c>
    </row>
    <row r="1275" spans="1:13" hidden="1" outlineLevel="2" x14ac:dyDescent="0.2">
      <c r="A1275" s="156">
        <v>202007</v>
      </c>
      <c r="B1275" s="150">
        <v>35200010</v>
      </c>
      <c r="C1275" s="151" t="s">
        <v>1148</v>
      </c>
      <c r="D1275" s="152">
        <v>44043</v>
      </c>
      <c r="E1275" s="151" t="s">
        <v>518</v>
      </c>
      <c r="F1275" s="151" t="s">
        <v>519</v>
      </c>
      <c r="G1275" s="151" t="s">
        <v>817</v>
      </c>
      <c r="H1275" s="151" t="s">
        <v>526</v>
      </c>
      <c r="I1275" s="151" t="s">
        <v>62</v>
      </c>
      <c r="J1275" s="151" t="s">
        <v>62</v>
      </c>
      <c r="K1275" s="151" t="s">
        <v>736</v>
      </c>
      <c r="L1275" s="151" t="s">
        <v>1529</v>
      </c>
      <c r="M1275" s="158">
        <v>117</v>
      </c>
    </row>
    <row r="1276" spans="1:13" hidden="1" outlineLevel="2" x14ac:dyDescent="0.2">
      <c r="A1276" s="156">
        <v>202007</v>
      </c>
      <c r="B1276" s="150">
        <v>36200054</v>
      </c>
      <c r="C1276" s="151" t="s">
        <v>842</v>
      </c>
      <c r="D1276" s="152">
        <v>44015</v>
      </c>
      <c r="E1276" s="151" t="s">
        <v>777</v>
      </c>
      <c r="F1276" s="151" t="s">
        <v>607</v>
      </c>
      <c r="G1276" s="151" t="s">
        <v>62</v>
      </c>
      <c r="H1276" s="151" t="s">
        <v>62</v>
      </c>
      <c r="I1276" s="151" t="s">
        <v>851</v>
      </c>
      <c r="J1276" s="151" t="s">
        <v>852</v>
      </c>
      <c r="K1276" s="151" t="s">
        <v>736</v>
      </c>
      <c r="L1276" s="151" t="s">
        <v>62</v>
      </c>
      <c r="M1276" s="158">
        <v>491.25</v>
      </c>
    </row>
    <row r="1277" spans="1:13" hidden="1" outlineLevel="2" x14ac:dyDescent="0.2">
      <c r="A1277" s="156">
        <v>202007</v>
      </c>
      <c r="B1277" s="150">
        <v>36200054</v>
      </c>
      <c r="C1277" s="151" t="s">
        <v>842</v>
      </c>
      <c r="D1277" s="152">
        <v>44015</v>
      </c>
      <c r="E1277" s="151" t="s">
        <v>741</v>
      </c>
      <c r="F1277" s="151" t="s">
        <v>586</v>
      </c>
      <c r="G1277" s="151" t="s">
        <v>62</v>
      </c>
      <c r="H1277" s="151" t="s">
        <v>62</v>
      </c>
      <c r="I1277" s="151" t="s">
        <v>62</v>
      </c>
      <c r="J1277" s="151" t="s">
        <v>62</v>
      </c>
      <c r="K1277" s="151" t="s">
        <v>736</v>
      </c>
      <c r="L1277" s="151" t="s">
        <v>848</v>
      </c>
      <c r="M1277" s="158">
        <v>-491.25</v>
      </c>
    </row>
    <row r="1278" spans="1:13" hidden="1" outlineLevel="2" x14ac:dyDescent="0.2">
      <c r="A1278" s="156">
        <v>202007</v>
      </c>
      <c r="B1278" s="150">
        <v>36200055</v>
      </c>
      <c r="C1278" s="151" t="s">
        <v>842</v>
      </c>
      <c r="D1278" s="152">
        <v>44018</v>
      </c>
      <c r="E1278" s="151" t="s">
        <v>777</v>
      </c>
      <c r="F1278" s="151" t="s">
        <v>607</v>
      </c>
      <c r="G1278" s="151" t="s">
        <v>62</v>
      </c>
      <c r="H1278" s="151" t="s">
        <v>62</v>
      </c>
      <c r="I1278" s="151" t="s">
        <v>857</v>
      </c>
      <c r="J1278" s="151" t="s">
        <v>755</v>
      </c>
      <c r="K1278" s="151" t="s">
        <v>736</v>
      </c>
      <c r="L1278" s="151" t="s">
        <v>62</v>
      </c>
      <c r="M1278" s="158">
        <v>615894.54</v>
      </c>
    </row>
    <row r="1279" spans="1:13" hidden="1" outlineLevel="2" x14ac:dyDescent="0.2">
      <c r="A1279" s="156">
        <v>202007</v>
      </c>
      <c r="B1279" s="150">
        <v>36200055</v>
      </c>
      <c r="C1279" s="151" t="s">
        <v>842</v>
      </c>
      <c r="D1279" s="152">
        <v>44018</v>
      </c>
      <c r="E1279" s="151" t="s">
        <v>777</v>
      </c>
      <c r="F1279" s="151" t="s">
        <v>607</v>
      </c>
      <c r="G1279" s="151" t="s">
        <v>62</v>
      </c>
      <c r="H1279" s="151" t="s">
        <v>62</v>
      </c>
      <c r="I1279" s="151" t="s">
        <v>1463</v>
      </c>
      <c r="J1279" s="151" t="s">
        <v>1464</v>
      </c>
      <c r="K1279" s="151" t="s">
        <v>736</v>
      </c>
      <c r="L1279" s="151" t="s">
        <v>62</v>
      </c>
      <c r="M1279" s="158">
        <v>10021.1</v>
      </c>
    </row>
    <row r="1280" spans="1:13" hidden="1" outlineLevel="2" x14ac:dyDescent="0.2">
      <c r="A1280" s="156">
        <v>202007</v>
      </c>
      <c r="B1280" s="150">
        <v>36200055</v>
      </c>
      <c r="C1280" s="151" t="s">
        <v>842</v>
      </c>
      <c r="D1280" s="152">
        <v>44018</v>
      </c>
      <c r="E1280" s="151" t="s">
        <v>741</v>
      </c>
      <c r="F1280" s="151" t="s">
        <v>586</v>
      </c>
      <c r="G1280" s="151" t="s">
        <v>62</v>
      </c>
      <c r="H1280" s="151" t="s">
        <v>62</v>
      </c>
      <c r="I1280" s="151" t="s">
        <v>62</v>
      </c>
      <c r="J1280" s="151" t="s">
        <v>62</v>
      </c>
      <c r="K1280" s="151" t="s">
        <v>736</v>
      </c>
      <c r="L1280" s="151" t="s">
        <v>848</v>
      </c>
      <c r="M1280" s="158">
        <v>-625915.64</v>
      </c>
    </row>
    <row r="1281" spans="1:13" hidden="1" outlineLevel="2" x14ac:dyDescent="0.2">
      <c r="A1281" s="156">
        <v>202007</v>
      </c>
      <c r="B1281" s="150">
        <v>36200056</v>
      </c>
      <c r="C1281" s="151" t="s">
        <v>842</v>
      </c>
      <c r="D1281" s="152">
        <v>44019</v>
      </c>
      <c r="E1281" s="151" t="s">
        <v>741</v>
      </c>
      <c r="F1281" s="151" t="s">
        <v>586</v>
      </c>
      <c r="G1281" s="151" t="s">
        <v>62</v>
      </c>
      <c r="H1281" s="151" t="s">
        <v>62</v>
      </c>
      <c r="I1281" s="151" t="s">
        <v>62</v>
      </c>
      <c r="J1281" s="151" t="s">
        <v>62</v>
      </c>
      <c r="K1281" s="151" t="s">
        <v>736</v>
      </c>
      <c r="L1281" s="151" t="s">
        <v>848</v>
      </c>
      <c r="M1281" s="158">
        <v>-6327.5</v>
      </c>
    </row>
    <row r="1282" spans="1:13" hidden="1" outlineLevel="2" x14ac:dyDescent="0.2">
      <c r="A1282" s="156">
        <v>202007</v>
      </c>
      <c r="B1282" s="150">
        <v>36200056</v>
      </c>
      <c r="C1282" s="151" t="s">
        <v>842</v>
      </c>
      <c r="D1282" s="152">
        <v>44019</v>
      </c>
      <c r="E1282" s="151" t="s">
        <v>777</v>
      </c>
      <c r="F1282" s="151" t="s">
        <v>607</v>
      </c>
      <c r="G1282" s="151" t="s">
        <v>62</v>
      </c>
      <c r="H1282" s="151" t="s">
        <v>62</v>
      </c>
      <c r="I1282" s="151" t="s">
        <v>855</v>
      </c>
      <c r="J1282" s="151" t="s">
        <v>856</v>
      </c>
      <c r="K1282" s="151" t="s">
        <v>736</v>
      </c>
      <c r="L1282" s="151" t="s">
        <v>62</v>
      </c>
      <c r="M1282" s="158">
        <v>6327.5</v>
      </c>
    </row>
    <row r="1283" spans="1:13" hidden="1" outlineLevel="2" x14ac:dyDescent="0.2">
      <c r="A1283" s="156">
        <v>202007</v>
      </c>
      <c r="B1283" s="150">
        <v>36200057</v>
      </c>
      <c r="C1283" s="151" t="s">
        <v>842</v>
      </c>
      <c r="D1283" s="152">
        <v>44020</v>
      </c>
      <c r="E1283" s="151" t="s">
        <v>777</v>
      </c>
      <c r="F1283" s="151" t="s">
        <v>607</v>
      </c>
      <c r="G1283" s="151" t="s">
        <v>62</v>
      </c>
      <c r="H1283" s="151" t="s">
        <v>62</v>
      </c>
      <c r="I1283" s="151" t="s">
        <v>1470</v>
      </c>
      <c r="J1283" s="151" t="s">
        <v>1471</v>
      </c>
      <c r="K1283" s="151" t="s">
        <v>736</v>
      </c>
      <c r="L1283" s="151" t="s">
        <v>62</v>
      </c>
      <c r="M1283" s="158">
        <v>842.5</v>
      </c>
    </row>
    <row r="1284" spans="1:13" hidden="1" outlineLevel="2" x14ac:dyDescent="0.2">
      <c r="A1284" s="156">
        <v>202007</v>
      </c>
      <c r="B1284" s="150">
        <v>36200057</v>
      </c>
      <c r="C1284" s="151" t="s">
        <v>842</v>
      </c>
      <c r="D1284" s="152">
        <v>44020</v>
      </c>
      <c r="E1284" s="151" t="s">
        <v>777</v>
      </c>
      <c r="F1284" s="151" t="s">
        <v>607</v>
      </c>
      <c r="G1284" s="151" t="s">
        <v>62</v>
      </c>
      <c r="H1284" s="151" t="s">
        <v>62</v>
      </c>
      <c r="I1284" s="151" t="s">
        <v>1470</v>
      </c>
      <c r="J1284" s="151" t="s">
        <v>1471</v>
      </c>
      <c r="K1284" s="151" t="s">
        <v>736</v>
      </c>
      <c r="L1284" s="151" t="s">
        <v>62</v>
      </c>
      <c r="M1284" s="158">
        <v>842.5</v>
      </c>
    </row>
    <row r="1285" spans="1:13" hidden="1" outlineLevel="2" x14ac:dyDescent="0.2">
      <c r="A1285" s="156">
        <v>202007</v>
      </c>
      <c r="B1285" s="150">
        <v>36200057</v>
      </c>
      <c r="C1285" s="151" t="s">
        <v>842</v>
      </c>
      <c r="D1285" s="152">
        <v>44020</v>
      </c>
      <c r="E1285" s="151" t="s">
        <v>741</v>
      </c>
      <c r="F1285" s="151" t="s">
        <v>586</v>
      </c>
      <c r="G1285" s="151" t="s">
        <v>62</v>
      </c>
      <c r="H1285" s="151" t="s">
        <v>62</v>
      </c>
      <c r="I1285" s="151" t="s">
        <v>62</v>
      </c>
      <c r="J1285" s="151" t="s">
        <v>62</v>
      </c>
      <c r="K1285" s="151" t="s">
        <v>736</v>
      </c>
      <c r="L1285" s="151" t="s">
        <v>848</v>
      </c>
      <c r="M1285" s="158">
        <v>-1685</v>
      </c>
    </row>
    <row r="1286" spans="1:13" hidden="1" outlineLevel="2" x14ac:dyDescent="0.2">
      <c r="A1286" s="156">
        <v>202007</v>
      </c>
      <c r="B1286" s="150">
        <v>36200058</v>
      </c>
      <c r="C1286" s="151" t="s">
        <v>842</v>
      </c>
      <c r="D1286" s="152">
        <v>44021</v>
      </c>
      <c r="E1286" s="151" t="s">
        <v>777</v>
      </c>
      <c r="F1286" s="151" t="s">
        <v>607</v>
      </c>
      <c r="G1286" s="151" t="s">
        <v>62</v>
      </c>
      <c r="H1286" s="151" t="s">
        <v>62</v>
      </c>
      <c r="I1286" s="151" t="s">
        <v>1457</v>
      </c>
      <c r="J1286" s="151" t="s">
        <v>1458</v>
      </c>
      <c r="K1286" s="151" t="s">
        <v>736</v>
      </c>
      <c r="L1286" s="151" t="s">
        <v>62</v>
      </c>
      <c r="M1286" s="158">
        <v>2686</v>
      </c>
    </row>
    <row r="1287" spans="1:13" hidden="1" outlineLevel="2" x14ac:dyDescent="0.2">
      <c r="A1287" s="156">
        <v>202007</v>
      </c>
      <c r="B1287" s="150">
        <v>36200058</v>
      </c>
      <c r="C1287" s="151" t="s">
        <v>842</v>
      </c>
      <c r="D1287" s="152">
        <v>44021</v>
      </c>
      <c r="E1287" s="151" t="s">
        <v>741</v>
      </c>
      <c r="F1287" s="151" t="s">
        <v>586</v>
      </c>
      <c r="G1287" s="151" t="s">
        <v>62</v>
      </c>
      <c r="H1287" s="151" t="s">
        <v>62</v>
      </c>
      <c r="I1287" s="151" t="s">
        <v>62</v>
      </c>
      <c r="J1287" s="151" t="s">
        <v>62</v>
      </c>
      <c r="K1287" s="151" t="s">
        <v>736</v>
      </c>
      <c r="L1287" s="151" t="s">
        <v>848</v>
      </c>
      <c r="M1287" s="158">
        <v>-2686</v>
      </c>
    </row>
    <row r="1288" spans="1:13" hidden="1" outlineLevel="2" x14ac:dyDescent="0.2">
      <c r="A1288" s="156">
        <v>202007</v>
      </c>
      <c r="B1288" s="150">
        <v>36200059</v>
      </c>
      <c r="C1288" s="151" t="s">
        <v>842</v>
      </c>
      <c r="D1288" s="152">
        <v>44025</v>
      </c>
      <c r="E1288" s="151" t="s">
        <v>777</v>
      </c>
      <c r="F1288" s="151" t="s">
        <v>607</v>
      </c>
      <c r="G1288" s="151" t="s">
        <v>62</v>
      </c>
      <c r="H1288" s="151" t="s">
        <v>62</v>
      </c>
      <c r="I1288" s="151" t="s">
        <v>860</v>
      </c>
      <c r="J1288" s="151" t="s">
        <v>861</v>
      </c>
      <c r="K1288" s="151" t="s">
        <v>736</v>
      </c>
      <c r="L1288" s="151" t="s">
        <v>62</v>
      </c>
      <c r="M1288" s="158">
        <v>3185.58</v>
      </c>
    </row>
    <row r="1289" spans="1:13" hidden="1" outlineLevel="2" x14ac:dyDescent="0.2">
      <c r="A1289" s="156">
        <v>202007</v>
      </c>
      <c r="B1289" s="150">
        <v>36200059</v>
      </c>
      <c r="C1289" s="151" t="s">
        <v>842</v>
      </c>
      <c r="D1289" s="152">
        <v>44025</v>
      </c>
      <c r="E1289" s="151" t="s">
        <v>777</v>
      </c>
      <c r="F1289" s="151" t="s">
        <v>607</v>
      </c>
      <c r="G1289" s="151" t="s">
        <v>62</v>
      </c>
      <c r="H1289" s="151" t="s">
        <v>62</v>
      </c>
      <c r="I1289" s="151" t="s">
        <v>1332</v>
      </c>
      <c r="J1289" s="151" t="s">
        <v>1333</v>
      </c>
      <c r="K1289" s="151" t="s">
        <v>736</v>
      </c>
      <c r="L1289" s="151" t="s">
        <v>62</v>
      </c>
      <c r="M1289" s="158">
        <v>6225.66</v>
      </c>
    </row>
    <row r="1290" spans="1:13" hidden="1" outlineLevel="2" x14ac:dyDescent="0.2">
      <c r="A1290" s="156">
        <v>202007</v>
      </c>
      <c r="B1290" s="150">
        <v>36200059</v>
      </c>
      <c r="C1290" s="151" t="s">
        <v>842</v>
      </c>
      <c r="D1290" s="152">
        <v>44025</v>
      </c>
      <c r="E1290" s="151" t="s">
        <v>741</v>
      </c>
      <c r="F1290" s="151" t="s">
        <v>586</v>
      </c>
      <c r="G1290" s="151" t="s">
        <v>62</v>
      </c>
      <c r="H1290" s="151" t="s">
        <v>62</v>
      </c>
      <c r="I1290" s="151" t="s">
        <v>62</v>
      </c>
      <c r="J1290" s="151" t="s">
        <v>62</v>
      </c>
      <c r="K1290" s="151" t="s">
        <v>736</v>
      </c>
      <c r="L1290" s="151" t="s">
        <v>848</v>
      </c>
      <c r="M1290" s="158">
        <v>-9411.24</v>
      </c>
    </row>
    <row r="1291" spans="1:13" hidden="1" outlineLevel="2" x14ac:dyDescent="0.2">
      <c r="A1291" s="156">
        <v>202007</v>
      </c>
      <c r="B1291" s="150">
        <v>36200060</v>
      </c>
      <c r="C1291" s="151" t="s">
        <v>842</v>
      </c>
      <c r="D1291" s="152">
        <v>44028</v>
      </c>
      <c r="E1291" s="151" t="s">
        <v>741</v>
      </c>
      <c r="F1291" s="151" t="s">
        <v>586</v>
      </c>
      <c r="G1291" s="151" t="s">
        <v>62</v>
      </c>
      <c r="H1291" s="151" t="s">
        <v>62</v>
      </c>
      <c r="I1291" s="151" t="s">
        <v>62</v>
      </c>
      <c r="J1291" s="151" t="s">
        <v>62</v>
      </c>
      <c r="K1291" s="151" t="s">
        <v>736</v>
      </c>
      <c r="L1291" s="151" t="s">
        <v>848</v>
      </c>
      <c r="M1291" s="158">
        <v>-9168</v>
      </c>
    </row>
    <row r="1292" spans="1:13" hidden="1" outlineLevel="2" x14ac:dyDescent="0.2">
      <c r="A1292" s="156">
        <v>202007</v>
      </c>
      <c r="B1292" s="150">
        <v>36200060</v>
      </c>
      <c r="C1292" s="151" t="s">
        <v>842</v>
      </c>
      <c r="D1292" s="152">
        <v>44028</v>
      </c>
      <c r="E1292" s="151" t="s">
        <v>777</v>
      </c>
      <c r="F1292" s="151" t="s">
        <v>607</v>
      </c>
      <c r="G1292" s="151" t="s">
        <v>62</v>
      </c>
      <c r="H1292" s="151" t="s">
        <v>62</v>
      </c>
      <c r="I1292" s="151" t="s">
        <v>1460</v>
      </c>
      <c r="J1292" s="151" t="s">
        <v>1461</v>
      </c>
      <c r="K1292" s="151" t="s">
        <v>736</v>
      </c>
      <c r="L1292" s="151" t="s">
        <v>62</v>
      </c>
      <c r="M1292" s="158">
        <v>9168</v>
      </c>
    </row>
    <row r="1293" spans="1:13" hidden="1" outlineLevel="2" x14ac:dyDescent="0.2">
      <c r="A1293" s="156">
        <v>202007</v>
      </c>
      <c r="B1293" s="150">
        <v>36200061</v>
      </c>
      <c r="C1293" s="151" t="s">
        <v>842</v>
      </c>
      <c r="D1293" s="152">
        <v>44032</v>
      </c>
      <c r="E1293" s="151" t="s">
        <v>777</v>
      </c>
      <c r="F1293" s="151" t="s">
        <v>607</v>
      </c>
      <c r="G1293" s="151" t="s">
        <v>62</v>
      </c>
      <c r="H1293" s="151" t="s">
        <v>62</v>
      </c>
      <c r="I1293" s="151" t="s">
        <v>857</v>
      </c>
      <c r="J1293" s="151" t="s">
        <v>755</v>
      </c>
      <c r="K1293" s="151" t="s">
        <v>736</v>
      </c>
      <c r="L1293" s="151" t="s">
        <v>62</v>
      </c>
      <c r="M1293" s="158">
        <v>2101</v>
      </c>
    </row>
    <row r="1294" spans="1:13" hidden="1" outlineLevel="2" x14ac:dyDescent="0.2">
      <c r="A1294" s="156">
        <v>202007</v>
      </c>
      <c r="B1294" s="150">
        <v>36200061</v>
      </c>
      <c r="C1294" s="151" t="s">
        <v>842</v>
      </c>
      <c r="D1294" s="152">
        <v>44032</v>
      </c>
      <c r="E1294" s="151" t="s">
        <v>741</v>
      </c>
      <c r="F1294" s="151" t="s">
        <v>586</v>
      </c>
      <c r="G1294" s="151" t="s">
        <v>62</v>
      </c>
      <c r="H1294" s="151" t="s">
        <v>62</v>
      </c>
      <c r="I1294" s="151" t="s">
        <v>62</v>
      </c>
      <c r="J1294" s="151" t="s">
        <v>62</v>
      </c>
      <c r="K1294" s="151" t="s">
        <v>736</v>
      </c>
      <c r="L1294" s="151" t="s">
        <v>848</v>
      </c>
      <c r="M1294" s="158">
        <v>-2101</v>
      </c>
    </row>
    <row r="1295" spans="1:13" hidden="1" outlineLevel="2" x14ac:dyDescent="0.2">
      <c r="A1295" s="156">
        <v>202007</v>
      </c>
      <c r="B1295" s="150">
        <v>36200062</v>
      </c>
      <c r="C1295" s="151" t="s">
        <v>842</v>
      </c>
      <c r="D1295" s="152">
        <v>44034</v>
      </c>
      <c r="E1295" s="151" t="s">
        <v>777</v>
      </c>
      <c r="F1295" s="151" t="s">
        <v>607</v>
      </c>
      <c r="G1295" s="151" t="s">
        <v>62</v>
      </c>
      <c r="H1295" s="151" t="s">
        <v>62</v>
      </c>
      <c r="I1295" s="151" t="s">
        <v>1489</v>
      </c>
      <c r="J1295" s="151" t="s">
        <v>1490</v>
      </c>
      <c r="K1295" s="151" t="s">
        <v>736</v>
      </c>
      <c r="L1295" s="151" t="s">
        <v>62</v>
      </c>
      <c r="M1295" s="158">
        <v>4336.7299999999996</v>
      </c>
    </row>
    <row r="1296" spans="1:13" hidden="1" outlineLevel="2" x14ac:dyDescent="0.2">
      <c r="A1296" s="156">
        <v>202007</v>
      </c>
      <c r="B1296" s="150">
        <v>36200062</v>
      </c>
      <c r="C1296" s="151" t="s">
        <v>842</v>
      </c>
      <c r="D1296" s="152">
        <v>44034</v>
      </c>
      <c r="E1296" s="151" t="s">
        <v>741</v>
      </c>
      <c r="F1296" s="151" t="s">
        <v>586</v>
      </c>
      <c r="G1296" s="151" t="s">
        <v>62</v>
      </c>
      <c r="H1296" s="151" t="s">
        <v>62</v>
      </c>
      <c r="I1296" s="151" t="s">
        <v>62</v>
      </c>
      <c r="J1296" s="151" t="s">
        <v>62</v>
      </c>
      <c r="K1296" s="151" t="s">
        <v>736</v>
      </c>
      <c r="L1296" s="151" t="s">
        <v>848</v>
      </c>
      <c r="M1296" s="158">
        <v>-4336.7299999999996</v>
      </c>
    </row>
    <row r="1297" spans="1:13" hidden="1" outlineLevel="2" x14ac:dyDescent="0.2">
      <c r="A1297" s="156">
        <v>202007</v>
      </c>
      <c r="B1297" s="150">
        <v>36200063</v>
      </c>
      <c r="C1297" s="151" t="s">
        <v>842</v>
      </c>
      <c r="D1297" s="152">
        <v>44035</v>
      </c>
      <c r="E1297" s="151" t="s">
        <v>777</v>
      </c>
      <c r="F1297" s="151" t="s">
        <v>607</v>
      </c>
      <c r="G1297" s="151" t="s">
        <v>62</v>
      </c>
      <c r="H1297" s="151" t="s">
        <v>62</v>
      </c>
      <c r="I1297" s="151" t="s">
        <v>1530</v>
      </c>
      <c r="J1297" s="151" t="s">
        <v>1531</v>
      </c>
      <c r="K1297" s="151" t="s">
        <v>736</v>
      </c>
      <c r="L1297" s="151" t="s">
        <v>62</v>
      </c>
      <c r="M1297" s="158">
        <v>942</v>
      </c>
    </row>
    <row r="1298" spans="1:13" hidden="1" outlineLevel="2" x14ac:dyDescent="0.2">
      <c r="A1298" s="156">
        <v>202007</v>
      </c>
      <c r="B1298" s="150">
        <v>36200063</v>
      </c>
      <c r="C1298" s="151" t="s">
        <v>842</v>
      </c>
      <c r="D1298" s="152">
        <v>44035</v>
      </c>
      <c r="E1298" s="151" t="s">
        <v>777</v>
      </c>
      <c r="F1298" s="151" t="s">
        <v>607</v>
      </c>
      <c r="G1298" s="151" t="s">
        <v>62</v>
      </c>
      <c r="H1298" s="151" t="s">
        <v>62</v>
      </c>
      <c r="I1298" s="151" t="s">
        <v>1097</v>
      </c>
      <c r="J1298" s="151" t="s">
        <v>1098</v>
      </c>
      <c r="K1298" s="151" t="s">
        <v>736</v>
      </c>
      <c r="L1298" s="151" t="s">
        <v>62</v>
      </c>
      <c r="M1298" s="158">
        <v>1050</v>
      </c>
    </row>
    <row r="1299" spans="1:13" hidden="1" outlineLevel="2" x14ac:dyDescent="0.2">
      <c r="A1299" s="156">
        <v>202007</v>
      </c>
      <c r="B1299" s="150">
        <v>36200063</v>
      </c>
      <c r="C1299" s="151" t="s">
        <v>842</v>
      </c>
      <c r="D1299" s="152">
        <v>44035</v>
      </c>
      <c r="E1299" s="151" t="s">
        <v>777</v>
      </c>
      <c r="F1299" s="151" t="s">
        <v>607</v>
      </c>
      <c r="G1299" s="151" t="s">
        <v>62</v>
      </c>
      <c r="H1299" s="151" t="s">
        <v>62</v>
      </c>
      <c r="I1299" s="151" t="s">
        <v>866</v>
      </c>
      <c r="J1299" s="151" t="s">
        <v>867</v>
      </c>
      <c r="K1299" s="151" t="s">
        <v>736</v>
      </c>
      <c r="L1299" s="151" t="s">
        <v>62</v>
      </c>
      <c r="M1299" s="158">
        <v>1141.1300000000001</v>
      </c>
    </row>
    <row r="1300" spans="1:13" hidden="1" outlineLevel="2" x14ac:dyDescent="0.2">
      <c r="A1300" s="156">
        <v>202007</v>
      </c>
      <c r="B1300" s="150">
        <v>36200063</v>
      </c>
      <c r="C1300" s="151" t="s">
        <v>842</v>
      </c>
      <c r="D1300" s="152">
        <v>44035</v>
      </c>
      <c r="E1300" s="151" t="s">
        <v>777</v>
      </c>
      <c r="F1300" s="151" t="s">
        <v>607</v>
      </c>
      <c r="G1300" s="151" t="s">
        <v>62</v>
      </c>
      <c r="H1300" s="151" t="s">
        <v>62</v>
      </c>
      <c r="I1300" s="151" t="s">
        <v>1532</v>
      </c>
      <c r="J1300" s="151" t="s">
        <v>1533</v>
      </c>
      <c r="K1300" s="151" t="s">
        <v>736</v>
      </c>
      <c r="L1300" s="151" t="s">
        <v>62</v>
      </c>
      <c r="M1300" s="158">
        <v>1756.05</v>
      </c>
    </row>
    <row r="1301" spans="1:13" hidden="1" outlineLevel="2" x14ac:dyDescent="0.2">
      <c r="A1301" s="156">
        <v>202007</v>
      </c>
      <c r="B1301" s="150">
        <v>36200063</v>
      </c>
      <c r="C1301" s="151" t="s">
        <v>842</v>
      </c>
      <c r="D1301" s="152">
        <v>44035</v>
      </c>
      <c r="E1301" s="151" t="s">
        <v>741</v>
      </c>
      <c r="F1301" s="151" t="s">
        <v>586</v>
      </c>
      <c r="G1301" s="151" t="s">
        <v>62</v>
      </c>
      <c r="H1301" s="151" t="s">
        <v>62</v>
      </c>
      <c r="I1301" s="151" t="s">
        <v>62</v>
      </c>
      <c r="J1301" s="151" t="s">
        <v>62</v>
      </c>
      <c r="K1301" s="151" t="s">
        <v>736</v>
      </c>
      <c r="L1301" s="151" t="s">
        <v>848</v>
      </c>
      <c r="M1301" s="158">
        <v>-4889.18</v>
      </c>
    </row>
    <row r="1302" spans="1:13" hidden="1" outlineLevel="2" x14ac:dyDescent="0.2">
      <c r="A1302" s="156">
        <v>202007</v>
      </c>
      <c r="B1302" s="150">
        <v>36200064</v>
      </c>
      <c r="C1302" s="151" t="s">
        <v>842</v>
      </c>
      <c r="D1302" s="152">
        <v>44042</v>
      </c>
      <c r="E1302" s="151" t="s">
        <v>741</v>
      </c>
      <c r="F1302" s="151" t="s">
        <v>586</v>
      </c>
      <c r="G1302" s="151" t="s">
        <v>62</v>
      </c>
      <c r="H1302" s="151" t="s">
        <v>62</v>
      </c>
      <c r="I1302" s="151" t="s">
        <v>62</v>
      </c>
      <c r="J1302" s="151" t="s">
        <v>62</v>
      </c>
      <c r="K1302" s="151" t="s">
        <v>736</v>
      </c>
      <c r="L1302" s="151" t="s">
        <v>848</v>
      </c>
      <c r="M1302" s="158">
        <v>-100000</v>
      </c>
    </row>
    <row r="1303" spans="1:13" hidden="1" outlineLevel="2" x14ac:dyDescent="0.2">
      <c r="A1303" s="156">
        <v>202007</v>
      </c>
      <c r="B1303" s="150">
        <v>36200064</v>
      </c>
      <c r="C1303" s="151" t="s">
        <v>842</v>
      </c>
      <c r="D1303" s="152">
        <v>44042</v>
      </c>
      <c r="E1303" s="151" t="s">
        <v>777</v>
      </c>
      <c r="F1303" s="151" t="s">
        <v>607</v>
      </c>
      <c r="G1303" s="151" t="s">
        <v>62</v>
      </c>
      <c r="H1303" s="151" t="s">
        <v>62</v>
      </c>
      <c r="I1303" s="151" t="s">
        <v>780</v>
      </c>
      <c r="J1303" s="151" t="s">
        <v>735</v>
      </c>
      <c r="K1303" s="151" t="s">
        <v>736</v>
      </c>
      <c r="L1303" s="151" t="s">
        <v>62</v>
      </c>
      <c r="M1303" s="158">
        <v>100000</v>
      </c>
    </row>
    <row r="1304" spans="1:13" hidden="1" outlineLevel="2" x14ac:dyDescent="0.2">
      <c r="A1304" s="156">
        <v>202007</v>
      </c>
      <c r="B1304" s="150">
        <v>40200020</v>
      </c>
      <c r="C1304" s="151" t="s">
        <v>874</v>
      </c>
      <c r="D1304" s="152">
        <v>44043</v>
      </c>
      <c r="E1304" s="151" t="s">
        <v>303</v>
      </c>
      <c r="F1304" s="151" t="s">
        <v>304</v>
      </c>
      <c r="G1304" s="151" t="s">
        <v>817</v>
      </c>
      <c r="H1304" s="151" t="s">
        <v>526</v>
      </c>
      <c r="I1304" s="151" t="s">
        <v>62</v>
      </c>
      <c r="J1304" s="151" t="s">
        <v>62</v>
      </c>
      <c r="K1304" s="151" t="s">
        <v>736</v>
      </c>
      <c r="L1304" s="151" t="s">
        <v>1534</v>
      </c>
      <c r="M1304" s="158">
        <v>249</v>
      </c>
    </row>
    <row r="1305" spans="1:13" hidden="1" outlineLevel="2" x14ac:dyDescent="0.2">
      <c r="A1305" s="156">
        <v>202007</v>
      </c>
      <c r="B1305" s="150">
        <v>40200020</v>
      </c>
      <c r="C1305" s="151" t="s">
        <v>874</v>
      </c>
      <c r="D1305" s="152">
        <v>44043</v>
      </c>
      <c r="E1305" s="151" t="s">
        <v>303</v>
      </c>
      <c r="F1305" s="151" t="s">
        <v>304</v>
      </c>
      <c r="G1305" s="151" t="s">
        <v>817</v>
      </c>
      <c r="H1305" s="151" t="s">
        <v>526</v>
      </c>
      <c r="I1305" s="151" t="s">
        <v>62</v>
      </c>
      <c r="J1305" s="151" t="s">
        <v>62</v>
      </c>
      <c r="K1305" s="151" t="s">
        <v>736</v>
      </c>
      <c r="L1305" s="151" t="s">
        <v>1535</v>
      </c>
      <c r="M1305" s="158">
        <v>67</v>
      </c>
    </row>
    <row r="1306" spans="1:13" hidden="1" outlineLevel="2" x14ac:dyDescent="0.2">
      <c r="A1306" s="156">
        <v>202007</v>
      </c>
      <c r="B1306" s="150">
        <v>40200020</v>
      </c>
      <c r="C1306" s="151" t="s">
        <v>874</v>
      </c>
      <c r="D1306" s="152">
        <v>44043</v>
      </c>
      <c r="E1306" s="151" t="s">
        <v>416</v>
      </c>
      <c r="F1306" s="151" t="s">
        <v>417</v>
      </c>
      <c r="G1306" s="151" t="s">
        <v>817</v>
      </c>
      <c r="H1306" s="151" t="s">
        <v>443</v>
      </c>
      <c r="I1306" s="151" t="s">
        <v>62</v>
      </c>
      <c r="J1306" s="151" t="s">
        <v>62</v>
      </c>
      <c r="K1306" s="151" t="s">
        <v>736</v>
      </c>
      <c r="L1306" s="151" t="s">
        <v>1536</v>
      </c>
      <c r="M1306" s="158">
        <v>-19405</v>
      </c>
    </row>
    <row r="1307" spans="1:13" hidden="1" outlineLevel="2" x14ac:dyDescent="0.2">
      <c r="A1307" s="156">
        <v>202007</v>
      </c>
      <c r="B1307" s="150">
        <v>40200020</v>
      </c>
      <c r="C1307" s="151" t="s">
        <v>874</v>
      </c>
      <c r="D1307" s="152">
        <v>44043</v>
      </c>
      <c r="E1307" s="151" t="s">
        <v>416</v>
      </c>
      <c r="F1307" s="151" t="s">
        <v>417</v>
      </c>
      <c r="G1307" s="151" t="s">
        <v>817</v>
      </c>
      <c r="H1307" s="151" t="s">
        <v>536</v>
      </c>
      <c r="I1307" s="151" t="s">
        <v>62</v>
      </c>
      <c r="J1307" s="151" t="s">
        <v>62</v>
      </c>
      <c r="K1307" s="151" t="s">
        <v>736</v>
      </c>
      <c r="L1307" s="151" t="s">
        <v>1537</v>
      </c>
      <c r="M1307" s="158">
        <v>-5933</v>
      </c>
    </row>
    <row r="1308" spans="1:13" hidden="1" outlineLevel="2" x14ac:dyDescent="0.2">
      <c r="A1308" s="156">
        <v>202007</v>
      </c>
      <c r="B1308" s="150">
        <v>40200020</v>
      </c>
      <c r="C1308" s="151" t="s">
        <v>874</v>
      </c>
      <c r="D1308" s="152">
        <v>44043</v>
      </c>
      <c r="E1308" s="151" t="s">
        <v>416</v>
      </c>
      <c r="F1308" s="151" t="s">
        <v>417</v>
      </c>
      <c r="G1308" s="151" t="s">
        <v>817</v>
      </c>
      <c r="H1308" s="151" t="s">
        <v>536</v>
      </c>
      <c r="I1308" s="151" t="s">
        <v>62</v>
      </c>
      <c r="J1308" s="151" t="s">
        <v>62</v>
      </c>
      <c r="K1308" s="151" t="s">
        <v>736</v>
      </c>
      <c r="L1308" s="151" t="s">
        <v>1538</v>
      </c>
      <c r="M1308" s="158">
        <v>-605</v>
      </c>
    </row>
    <row r="1309" spans="1:13" hidden="1" outlineLevel="2" x14ac:dyDescent="0.2">
      <c r="A1309" s="156">
        <v>202007</v>
      </c>
      <c r="B1309" s="150">
        <v>40200020</v>
      </c>
      <c r="C1309" s="151" t="s">
        <v>874</v>
      </c>
      <c r="D1309" s="152">
        <v>44043</v>
      </c>
      <c r="E1309" s="151" t="s">
        <v>346</v>
      </c>
      <c r="F1309" s="151" t="s">
        <v>347</v>
      </c>
      <c r="G1309" s="151" t="s">
        <v>817</v>
      </c>
      <c r="H1309" s="151" t="s">
        <v>526</v>
      </c>
      <c r="I1309" s="151" t="s">
        <v>62</v>
      </c>
      <c r="J1309" s="151" t="s">
        <v>62</v>
      </c>
      <c r="K1309" s="151" t="s">
        <v>736</v>
      </c>
      <c r="L1309" s="151" t="s">
        <v>1539</v>
      </c>
      <c r="M1309" s="158">
        <v>238</v>
      </c>
    </row>
    <row r="1310" spans="1:13" hidden="1" outlineLevel="2" x14ac:dyDescent="0.2">
      <c r="A1310" s="156">
        <v>202007</v>
      </c>
      <c r="B1310" s="150">
        <v>40200020</v>
      </c>
      <c r="C1310" s="151" t="s">
        <v>874</v>
      </c>
      <c r="D1310" s="152">
        <v>44043</v>
      </c>
      <c r="E1310" s="151" t="s">
        <v>487</v>
      </c>
      <c r="F1310" s="151" t="s">
        <v>435</v>
      </c>
      <c r="G1310" s="151" t="s">
        <v>817</v>
      </c>
      <c r="H1310" s="151" t="s">
        <v>526</v>
      </c>
      <c r="I1310" s="151" t="s">
        <v>62</v>
      </c>
      <c r="J1310" s="151" t="s">
        <v>62</v>
      </c>
      <c r="K1310" s="151" t="s">
        <v>736</v>
      </c>
      <c r="L1310" s="151" t="s">
        <v>1540</v>
      </c>
      <c r="M1310" s="158">
        <v>45</v>
      </c>
    </row>
    <row r="1311" spans="1:13" hidden="1" outlineLevel="2" x14ac:dyDescent="0.2">
      <c r="A1311" s="156">
        <v>202007</v>
      </c>
      <c r="B1311" s="150">
        <v>40200020</v>
      </c>
      <c r="C1311" s="151" t="s">
        <v>874</v>
      </c>
      <c r="D1311" s="152">
        <v>44043</v>
      </c>
      <c r="E1311" s="151" t="s">
        <v>434</v>
      </c>
      <c r="F1311" s="151" t="s">
        <v>435</v>
      </c>
      <c r="G1311" s="151" t="s">
        <v>817</v>
      </c>
      <c r="H1311" s="151" t="s">
        <v>526</v>
      </c>
      <c r="I1311" s="151" t="s">
        <v>62</v>
      </c>
      <c r="J1311" s="151" t="s">
        <v>62</v>
      </c>
      <c r="K1311" s="151" t="s">
        <v>736</v>
      </c>
      <c r="L1311" s="151" t="s">
        <v>1541</v>
      </c>
      <c r="M1311" s="158">
        <v>309</v>
      </c>
    </row>
    <row r="1312" spans="1:13" hidden="1" outlineLevel="2" x14ac:dyDescent="0.2">
      <c r="A1312" s="156">
        <v>202007</v>
      </c>
      <c r="B1312" s="150">
        <v>40200020</v>
      </c>
      <c r="C1312" s="151" t="s">
        <v>874</v>
      </c>
      <c r="D1312" s="152">
        <v>44043</v>
      </c>
      <c r="E1312" s="151" t="s">
        <v>336</v>
      </c>
      <c r="F1312" s="151" t="s">
        <v>337</v>
      </c>
      <c r="G1312" s="151" t="s">
        <v>817</v>
      </c>
      <c r="H1312" s="151" t="s">
        <v>436</v>
      </c>
      <c r="I1312" s="151" t="s">
        <v>62</v>
      </c>
      <c r="J1312" s="151" t="s">
        <v>62</v>
      </c>
      <c r="K1312" s="151" t="s">
        <v>736</v>
      </c>
      <c r="L1312" s="151" t="s">
        <v>1542</v>
      </c>
      <c r="M1312" s="158">
        <v>1373</v>
      </c>
    </row>
    <row r="1313" spans="1:13" hidden="1" outlineLevel="2" x14ac:dyDescent="0.2">
      <c r="A1313" s="156">
        <v>202007</v>
      </c>
      <c r="B1313" s="150">
        <v>40200020</v>
      </c>
      <c r="C1313" s="151" t="s">
        <v>874</v>
      </c>
      <c r="D1313" s="152">
        <v>44043</v>
      </c>
      <c r="E1313" s="151" t="s">
        <v>336</v>
      </c>
      <c r="F1313" s="151" t="s">
        <v>337</v>
      </c>
      <c r="G1313" s="151" t="s">
        <v>817</v>
      </c>
      <c r="H1313" s="151" t="s">
        <v>204</v>
      </c>
      <c r="I1313" s="151" t="s">
        <v>62</v>
      </c>
      <c r="J1313" s="151" t="s">
        <v>62</v>
      </c>
      <c r="K1313" s="151" t="s">
        <v>736</v>
      </c>
      <c r="L1313" s="151" t="s">
        <v>1543</v>
      </c>
      <c r="M1313" s="158">
        <v>808.5</v>
      </c>
    </row>
    <row r="1314" spans="1:13" hidden="1" outlineLevel="2" x14ac:dyDescent="0.2">
      <c r="A1314" s="156">
        <v>202007</v>
      </c>
      <c r="B1314" s="150">
        <v>40200020</v>
      </c>
      <c r="C1314" s="151" t="s">
        <v>874</v>
      </c>
      <c r="D1314" s="152">
        <v>44043</v>
      </c>
      <c r="E1314" s="151" t="s">
        <v>301</v>
      </c>
      <c r="F1314" s="151" t="s">
        <v>302</v>
      </c>
      <c r="G1314" s="151" t="s">
        <v>919</v>
      </c>
      <c r="H1314" s="151" t="s">
        <v>451</v>
      </c>
      <c r="I1314" s="151" t="s">
        <v>62</v>
      </c>
      <c r="J1314" s="151" t="s">
        <v>62</v>
      </c>
      <c r="K1314" s="151" t="s">
        <v>736</v>
      </c>
      <c r="L1314" s="151" t="s">
        <v>1544</v>
      </c>
      <c r="M1314" s="158">
        <v>19397.66</v>
      </c>
    </row>
    <row r="1315" spans="1:13" hidden="1" outlineLevel="2" x14ac:dyDescent="0.2">
      <c r="A1315" s="156">
        <v>202007</v>
      </c>
      <c r="B1315" s="150">
        <v>40200020</v>
      </c>
      <c r="C1315" s="151" t="s">
        <v>874</v>
      </c>
      <c r="D1315" s="152">
        <v>44043</v>
      </c>
      <c r="E1315" s="151" t="s">
        <v>301</v>
      </c>
      <c r="F1315" s="151" t="s">
        <v>302</v>
      </c>
      <c r="G1315" s="151" t="s">
        <v>817</v>
      </c>
      <c r="H1315" s="151" t="s">
        <v>540</v>
      </c>
      <c r="I1315" s="151" t="s">
        <v>62</v>
      </c>
      <c r="J1315" s="151" t="s">
        <v>62</v>
      </c>
      <c r="K1315" s="151" t="s">
        <v>736</v>
      </c>
      <c r="L1315" s="151" t="s">
        <v>1544</v>
      </c>
      <c r="M1315" s="158">
        <v>89030.45</v>
      </c>
    </row>
    <row r="1316" spans="1:13" hidden="1" outlineLevel="2" x14ac:dyDescent="0.2">
      <c r="A1316" s="156">
        <v>202007</v>
      </c>
      <c r="B1316" s="150">
        <v>40200020</v>
      </c>
      <c r="C1316" s="151" t="s">
        <v>874</v>
      </c>
      <c r="D1316" s="152">
        <v>44043</v>
      </c>
      <c r="E1316" s="151" t="s">
        <v>303</v>
      </c>
      <c r="F1316" s="151" t="s">
        <v>304</v>
      </c>
      <c r="G1316" s="151" t="s">
        <v>817</v>
      </c>
      <c r="H1316" s="151" t="s">
        <v>526</v>
      </c>
      <c r="I1316" s="151" t="s">
        <v>62</v>
      </c>
      <c r="J1316" s="151" t="s">
        <v>62</v>
      </c>
      <c r="K1316" s="151" t="s">
        <v>736</v>
      </c>
      <c r="L1316" s="151" t="s">
        <v>1545</v>
      </c>
      <c r="M1316" s="158">
        <v>790</v>
      </c>
    </row>
    <row r="1317" spans="1:13" hidden="1" outlineLevel="2" x14ac:dyDescent="0.2">
      <c r="A1317" s="156">
        <v>202007</v>
      </c>
      <c r="B1317" s="150">
        <v>40200020</v>
      </c>
      <c r="C1317" s="151" t="s">
        <v>874</v>
      </c>
      <c r="D1317" s="152">
        <v>44043</v>
      </c>
      <c r="E1317" s="151" t="s">
        <v>303</v>
      </c>
      <c r="F1317" s="151" t="s">
        <v>304</v>
      </c>
      <c r="G1317" s="151" t="s">
        <v>817</v>
      </c>
      <c r="H1317" s="151" t="s">
        <v>526</v>
      </c>
      <c r="I1317" s="151" t="s">
        <v>62</v>
      </c>
      <c r="J1317" s="151" t="s">
        <v>62</v>
      </c>
      <c r="K1317" s="151" t="s">
        <v>736</v>
      </c>
      <c r="L1317" s="151" t="s">
        <v>1546</v>
      </c>
      <c r="M1317" s="158">
        <v>203</v>
      </c>
    </row>
    <row r="1318" spans="1:13" hidden="1" outlineLevel="2" x14ac:dyDescent="0.2">
      <c r="A1318" s="156">
        <v>202007</v>
      </c>
      <c r="B1318" s="150">
        <v>40200020</v>
      </c>
      <c r="C1318" s="151" t="s">
        <v>874</v>
      </c>
      <c r="D1318" s="152">
        <v>44043</v>
      </c>
      <c r="E1318" s="151" t="s">
        <v>303</v>
      </c>
      <c r="F1318" s="151" t="s">
        <v>304</v>
      </c>
      <c r="G1318" s="151" t="s">
        <v>817</v>
      </c>
      <c r="H1318" s="151" t="s">
        <v>526</v>
      </c>
      <c r="I1318" s="151" t="s">
        <v>62</v>
      </c>
      <c r="J1318" s="151" t="s">
        <v>62</v>
      </c>
      <c r="K1318" s="151" t="s">
        <v>736</v>
      </c>
      <c r="L1318" s="151" t="s">
        <v>1547</v>
      </c>
      <c r="M1318" s="158">
        <v>99</v>
      </c>
    </row>
    <row r="1319" spans="1:13" hidden="1" outlineLevel="2" x14ac:dyDescent="0.2">
      <c r="A1319" s="156">
        <v>202007</v>
      </c>
      <c r="B1319" s="150">
        <v>40200020</v>
      </c>
      <c r="C1319" s="151" t="s">
        <v>874</v>
      </c>
      <c r="D1319" s="152">
        <v>44043</v>
      </c>
      <c r="E1319" s="151" t="s">
        <v>303</v>
      </c>
      <c r="F1319" s="151" t="s">
        <v>304</v>
      </c>
      <c r="G1319" s="151" t="s">
        <v>817</v>
      </c>
      <c r="H1319" s="151" t="s">
        <v>526</v>
      </c>
      <c r="I1319" s="151" t="s">
        <v>62</v>
      </c>
      <c r="J1319" s="151" t="s">
        <v>62</v>
      </c>
      <c r="K1319" s="151" t="s">
        <v>736</v>
      </c>
      <c r="L1319" s="151" t="s">
        <v>1548</v>
      </c>
      <c r="M1319" s="158">
        <v>1180</v>
      </c>
    </row>
    <row r="1320" spans="1:13" hidden="1" outlineLevel="2" x14ac:dyDescent="0.2">
      <c r="A1320" s="156">
        <v>202007</v>
      </c>
      <c r="B1320" s="150">
        <v>40200020</v>
      </c>
      <c r="C1320" s="151" t="s">
        <v>874</v>
      </c>
      <c r="D1320" s="152">
        <v>44043</v>
      </c>
      <c r="E1320" s="151" t="s">
        <v>301</v>
      </c>
      <c r="F1320" s="151" t="s">
        <v>302</v>
      </c>
      <c r="G1320" s="151" t="s">
        <v>817</v>
      </c>
      <c r="H1320" s="151" t="s">
        <v>436</v>
      </c>
      <c r="I1320" s="151" t="s">
        <v>62</v>
      </c>
      <c r="J1320" s="151" t="s">
        <v>62</v>
      </c>
      <c r="K1320" s="151" t="s">
        <v>736</v>
      </c>
      <c r="L1320" s="151" t="s">
        <v>1544</v>
      </c>
      <c r="M1320" s="158">
        <v>52957.77</v>
      </c>
    </row>
    <row r="1321" spans="1:13" hidden="1" outlineLevel="2" x14ac:dyDescent="0.2">
      <c r="A1321" s="156">
        <v>202007</v>
      </c>
      <c r="B1321" s="150">
        <v>40200020</v>
      </c>
      <c r="C1321" s="151" t="s">
        <v>874</v>
      </c>
      <c r="D1321" s="152">
        <v>44043</v>
      </c>
      <c r="E1321" s="151" t="s">
        <v>301</v>
      </c>
      <c r="F1321" s="151" t="s">
        <v>302</v>
      </c>
      <c r="G1321" s="151" t="s">
        <v>817</v>
      </c>
      <c r="H1321" s="151" t="s">
        <v>443</v>
      </c>
      <c r="I1321" s="151" t="s">
        <v>62</v>
      </c>
      <c r="J1321" s="151" t="s">
        <v>62</v>
      </c>
      <c r="K1321" s="151" t="s">
        <v>736</v>
      </c>
      <c r="L1321" s="151" t="s">
        <v>1544</v>
      </c>
      <c r="M1321" s="158">
        <v>99892.19</v>
      </c>
    </row>
    <row r="1322" spans="1:13" hidden="1" outlineLevel="2" x14ac:dyDescent="0.2">
      <c r="A1322" s="156">
        <v>202007</v>
      </c>
      <c r="B1322" s="150">
        <v>40200020</v>
      </c>
      <c r="C1322" s="151" t="s">
        <v>874</v>
      </c>
      <c r="D1322" s="152">
        <v>44043</v>
      </c>
      <c r="E1322" s="151" t="s">
        <v>301</v>
      </c>
      <c r="F1322" s="151" t="s">
        <v>302</v>
      </c>
      <c r="G1322" s="151" t="s">
        <v>817</v>
      </c>
      <c r="H1322" s="151" t="s">
        <v>526</v>
      </c>
      <c r="I1322" s="151" t="s">
        <v>62</v>
      </c>
      <c r="J1322" s="151" t="s">
        <v>62</v>
      </c>
      <c r="K1322" s="151" t="s">
        <v>736</v>
      </c>
      <c r="L1322" s="151" t="s">
        <v>1544</v>
      </c>
      <c r="M1322" s="158">
        <v>22696.18</v>
      </c>
    </row>
    <row r="1323" spans="1:13" hidden="1" outlineLevel="2" x14ac:dyDescent="0.2">
      <c r="A1323" s="156">
        <v>202007</v>
      </c>
      <c r="B1323" s="150">
        <v>40200020</v>
      </c>
      <c r="C1323" s="151" t="s">
        <v>874</v>
      </c>
      <c r="D1323" s="152">
        <v>44043</v>
      </c>
      <c r="E1323" s="151" t="s">
        <v>301</v>
      </c>
      <c r="F1323" s="151" t="s">
        <v>302</v>
      </c>
      <c r="G1323" s="151" t="s">
        <v>817</v>
      </c>
      <c r="H1323" s="151" t="s">
        <v>546</v>
      </c>
      <c r="I1323" s="151" t="s">
        <v>62</v>
      </c>
      <c r="J1323" s="151" t="s">
        <v>62</v>
      </c>
      <c r="K1323" s="151" t="s">
        <v>736</v>
      </c>
      <c r="L1323" s="151" t="s">
        <v>1544</v>
      </c>
      <c r="M1323" s="158">
        <v>21590.69</v>
      </c>
    </row>
    <row r="1324" spans="1:13" hidden="1" outlineLevel="2" x14ac:dyDescent="0.2">
      <c r="A1324" s="156">
        <v>202007</v>
      </c>
      <c r="B1324" s="150">
        <v>40200020</v>
      </c>
      <c r="C1324" s="151" t="s">
        <v>874</v>
      </c>
      <c r="D1324" s="152">
        <v>44043</v>
      </c>
      <c r="E1324" s="151" t="s">
        <v>301</v>
      </c>
      <c r="F1324" s="151" t="s">
        <v>302</v>
      </c>
      <c r="G1324" s="151" t="s">
        <v>817</v>
      </c>
      <c r="H1324" s="151" t="s">
        <v>536</v>
      </c>
      <c r="I1324" s="151" t="s">
        <v>62</v>
      </c>
      <c r="J1324" s="151" t="s">
        <v>62</v>
      </c>
      <c r="K1324" s="151" t="s">
        <v>736</v>
      </c>
      <c r="L1324" s="151" t="s">
        <v>1544</v>
      </c>
      <c r="M1324" s="158">
        <v>249563.51999999999</v>
      </c>
    </row>
    <row r="1325" spans="1:13" hidden="1" outlineLevel="2" x14ac:dyDescent="0.2">
      <c r="A1325" s="156">
        <v>202007</v>
      </c>
      <c r="B1325" s="150">
        <v>40200020</v>
      </c>
      <c r="C1325" s="151" t="s">
        <v>874</v>
      </c>
      <c r="D1325" s="152">
        <v>44043</v>
      </c>
      <c r="E1325" s="151" t="s">
        <v>301</v>
      </c>
      <c r="F1325" s="151" t="s">
        <v>302</v>
      </c>
      <c r="G1325" s="151" t="s">
        <v>817</v>
      </c>
      <c r="H1325" s="151" t="s">
        <v>538</v>
      </c>
      <c r="I1325" s="151" t="s">
        <v>62</v>
      </c>
      <c r="J1325" s="151" t="s">
        <v>62</v>
      </c>
      <c r="K1325" s="151" t="s">
        <v>736</v>
      </c>
      <c r="L1325" s="151" t="s">
        <v>1544</v>
      </c>
      <c r="M1325" s="158">
        <v>68410.710000000006</v>
      </c>
    </row>
    <row r="1326" spans="1:13" hidden="1" outlineLevel="2" x14ac:dyDescent="0.2">
      <c r="A1326" s="156">
        <v>202007</v>
      </c>
      <c r="B1326" s="150">
        <v>40200020</v>
      </c>
      <c r="C1326" s="151" t="s">
        <v>874</v>
      </c>
      <c r="D1326" s="152">
        <v>44043</v>
      </c>
      <c r="E1326" s="151" t="s">
        <v>301</v>
      </c>
      <c r="F1326" s="151" t="s">
        <v>302</v>
      </c>
      <c r="G1326" s="151" t="s">
        <v>807</v>
      </c>
      <c r="H1326" s="151" t="s">
        <v>414</v>
      </c>
      <c r="I1326" s="151" t="s">
        <v>62</v>
      </c>
      <c r="J1326" s="151" t="s">
        <v>62</v>
      </c>
      <c r="K1326" s="151" t="s">
        <v>736</v>
      </c>
      <c r="L1326" s="151" t="s">
        <v>1544</v>
      </c>
      <c r="M1326" s="158">
        <v>75426.100000000006</v>
      </c>
    </row>
    <row r="1327" spans="1:13" hidden="1" outlineLevel="2" x14ac:dyDescent="0.2">
      <c r="A1327" s="156">
        <v>202007</v>
      </c>
      <c r="B1327" s="150">
        <v>40200020</v>
      </c>
      <c r="C1327" s="151" t="s">
        <v>874</v>
      </c>
      <c r="D1327" s="152">
        <v>44043</v>
      </c>
      <c r="E1327" s="151" t="s">
        <v>301</v>
      </c>
      <c r="F1327" s="151" t="s">
        <v>302</v>
      </c>
      <c r="G1327" s="151" t="s">
        <v>807</v>
      </c>
      <c r="H1327" s="151" t="s">
        <v>418</v>
      </c>
      <c r="I1327" s="151" t="s">
        <v>62</v>
      </c>
      <c r="J1327" s="151" t="s">
        <v>62</v>
      </c>
      <c r="K1327" s="151" t="s">
        <v>736</v>
      </c>
      <c r="L1327" s="151" t="s">
        <v>1544</v>
      </c>
      <c r="M1327" s="158">
        <v>5370.54</v>
      </c>
    </row>
    <row r="1328" spans="1:13" hidden="1" outlineLevel="2" x14ac:dyDescent="0.2">
      <c r="A1328" s="156">
        <v>202007</v>
      </c>
      <c r="B1328" s="150">
        <v>40200020</v>
      </c>
      <c r="C1328" s="151" t="s">
        <v>874</v>
      </c>
      <c r="D1328" s="152">
        <v>44043</v>
      </c>
      <c r="E1328" s="151" t="s">
        <v>301</v>
      </c>
      <c r="F1328" s="151" t="s">
        <v>302</v>
      </c>
      <c r="G1328" s="151" t="s">
        <v>807</v>
      </c>
      <c r="H1328" s="151" t="s">
        <v>426</v>
      </c>
      <c r="I1328" s="151" t="s">
        <v>62</v>
      </c>
      <c r="J1328" s="151" t="s">
        <v>62</v>
      </c>
      <c r="K1328" s="151" t="s">
        <v>736</v>
      </c>
      <c r="L1328" s="151" t="s">
        <v>1544</v>
      </c>
      <c r="M1328" s="158">
        <v>40065.06</v>
      </c>
    </row>
    <row r="1329" spans="1:13" hidden="1" outlineLevel="2" x14ac:dyDescent="0.2">
      <c r="A1329" s="156">
        <v>202007</v>
      </c>
      <c r="B1329" s="150">
        <v>40200020</v>
      </c>
      <c r="C1329" s="151" t="s">
        <v>874</v>
      </c>
      <c r="D1329" s="152">
        <v>44043</v>
      </c>
      <c r="E1329" s="151" t="s">
        <v>301</v>
      </c>
      <c r="F1329" s="151" t="s">
        <v>302</v>
      </c>
      <c r="G1329" s="151" t="s">
        <v>876</v>
      </c>
      <c r="H1329" s="151" t="s">
        <v>360</v>
      </c>
      <c r="I1329" s="151" t="s">
        <v>62</v>
      </c>
      <c r="J1329" s="151" t="s">
        <v>62</v>
      </c>
      <c r="K1329" s="151" t="s">
        <v>736</v>
      </c>
      <c r="L1329" s="151" t="s">
        <v>1544</v>
      </c>
      <c r="M1329" s="158">
        <v>29396.22</v>
      </c>
    </row>
    <row r="1330" spans="1:13" hidden="1" outlineLevel="2" x14ac:dyDescent="0.2">
      <c r="A1330" s="156">
        <v>202007</v>
      </c>
      <c r="B1330" s="150">
        <v>40200020</v>
      </c>
      <c r="C1330" s="151" t="s">
        <v>874</v>
      </c>
      <c r="D1330" s="152">
        <v>44043</v>
      </c>
      <c r="E1330" s="151" t="s">
        <v>301</v>
      </c>
      <c r="F1330" s="151" t="s">
        <v>302</v>
      </c>
      <c r="G1330" s="151" t="s">
        <v>876</v>
      </c>
      <c r="H1330" s="151" t="s">
        <v>877</v>
      </c>
      <c r="I1330" s="151" t="s">
        <v>62</v>
      </c>
      <c r="J1330" s="151" t="s">
        <v>62</v>
      </c>
      <c r="K1330" s="151" t="s">
        <v>736</v>
      </c>
      <c r="L1330" s="151" t="s">
        <v>1544</v>
      </c>
      <c r="M1330" s="158">
        <v>29396.14</v>
      </c>
    </row>
    <row r="1331" spans="1:13" hidden="1" outlineLevel="2" x14ac:dyDescent="0.2">
      <c r="A1331" s="156">
        <v>202007</v>
      </c>
      <c r="B1331" s="150">
        <v>40200020</v>
      </c>
      <c r="C1331" s="151" t="s">
        <v>874</v>
      </c>
      <c r="D1331" s="152">
        <v>44043</v>
      </c>
      <c r="E1331" s="151" t="s">
        <v>301</v>
      </c>
      <c r="F1331" s="151" t="s">
        <v>302</v>
      </c>
      <c r="G1331" s="151" t="s">
        <v>976</v>
      </c>
      <c r="H1331" s="151" t="s">
        <v>344</v>
      </c>
      <c r="I1331" s="151" t="s">
        <v>62</v>
      </c>
      <c r="J1331" s="151" t="s">
        <v>62</v>
      </c>
      <c r="K1331" s="151" t="s">
        <v>736</v>
      </c>
      <c r="L1331" s="151" t="s">
        <v>1544</v>
      </c>
      <c r="M1331" s="158">
        <v>154.18</v>
      </c>
    </row>
    <row r="1332" spans="1:13" hidden="1" outlineLevel="2" x14ac:dyDescent="0.2">
      <c r="A1332" s="156">
        <v>202007</v>
      </c>
      <c r="B1332" s="150">
        <v>40200020</v>
      </c>
      <c r="C1332" s="151" t="s">
        <v>874</v>
      </c>
      <c r="D1332" s="152">
        <v>44043</v>
      </c>
      <c r="E1332" s="151" t="s">
        <v>914</v>
      </c>
      <c r="F1332" s="151" t="s">
        <v>562</v>
      </c>
      <c r="G1332" s="151" t="s">
        <v>62</v>
      </c>
      <c r="H1332" s="151" t="s">
        <v>62</v>
      </c>
      <c r="I1332" s="151" t="s">
        <v>62</v>
      </c>
      <c r="J1332" s="151" t="s">
        <v>62</v>
      </c>
      <c r="K1332" s="151" t="s">
        <v>736</v>
      </c>
      <c r="L1332" s="151" t="s">
        <v>1544</v>
      </c>
      <c r="M1332" s="158">
        <v>-782765.91</v>
      </c>
    </row>
    <row r="1333" spans="1:13" hidden="1" outlineLevel="2" x14ac:dyDescent="0.2">
      <c r="A1333" s="156">
        <v>202007</v>
      </c>
      <c r="B1333" s="150">
        <v>40200021</v>
      </c>
      <c r="C1333" s="151" t="s">
        <v>874</v>
      </c>
      <c r="D1333" s="152">
        <v>44043</v>
      </c>
      <c r="E1333" s="151" t="s">
        <v>384</v>
      </c>
      <c r="F1333" s="151" t="s">
        <v>385</v>
      </c>
      <c r="G1333" s="151" t="s">
        <v>817</v>
      </c>
      <c r="H1333" s="151" t="s">
        <v>536</v>
      </c>
      <c r="I1333" s="151" t="s">
        <v>62</v>
      </c>
      <c r="J1333" s="151" t="s">
        <v>62</v>
      </c>
      <c r="K1333" s="151" t="s">
        <v>736</v>
      </c>
      <c r="L1333" s="151" t="s">
        <v>1549</v>
      </c>
      <c r="M1333" s="158">
        <v>-59470.85</v>
      </c>
    </row>
    <row r="1334" spans="1:13" hidden="1" outlineLevel="2" x14ac:dyDescent="0.2">
      <c r="A1334" s="156">
        <v>202007</v>
      </c>
      <c r="B1334" s="150">
        <v>40200021</v>
      </c>
      <c r="C1334" s="151" t="s">
        <v>874</v>
      </c>
      <c r="D1334" s="152">
        <v>44043</v>
      </c>
      <c r="E1334" s="151" t="s">
        <v>384</v>
      </c>
      <c r="F1334" s="151" t="s">
        <v>385</v>
      </c>
      <c r="G1334" s="151" t="s">
        <v>817</v>
      </c>
      <c r="H1334" s="151" t="s">
        <v>536</v>
      </c>
      <c r="I1334" s="151" t="s">
        <v>62</v>
      </c>
      <c r="J1334" s="151" t="s">
        <v>62</v>
      </c>
      <c r="K1334" s="151" t="s">
        <v>736</v>
      </c>
      <c r="L1334" s="151" t="s">
        <v>1550</v>
      </c>
      <c r="M1334" s="158">
        <v>-43182.66</v>
      </c>
    </row>
    <row r="1335" spans="1:13" hidden="1" outlineLevel="2" x14ac:dyDescent="0.2">
      <c r="A1335" s="156">
        <v>202007</v>
      </c>
      <c r="B1335" s="150">
        <v>40200021</v>
      </c>
      <c r="C1335" s="151" t="s">
        <v>874</v>
      </c>
      <c r="D1335" s="152">
        <v>44043</v>
      </c>
      <c r="E1335" s="151" t="s">
        <v>384</v>
      </c>
      <c r="F1335" s="151" t="s">
        <v>385</v>
      </c>
      <c r="G1335" s="151" t="s">
        <v>817</v>
      </c>
      <c r="H1335" s="151" t="s">
        <v>540</v>
      </c>
      <c r="I1335" s="151" t="s">
        <v>62</v>
      </c>
      <c r="J1335" s="151" t="s">
        <v>62</v>
      </c>
      <c r="K1335" s="151" t="s">
        <v>736</v>
      </c>
      <c r="L1335" s="151" t="s">
        <v>1551</v>
      </c>
      <c r="M1335" s="158">
        <v>-85414.17</v>
      </c>
    </row>
    <row r="1336" spans="1:13" hidden="1" outlineLevel="2" x14ac:dyDescent="0.2">
      <c r="A1336" s="156">
        <v>202007</v>
      </c>
      <c r="B1336" s="150">
        <v>40200021</v>
      </c>
      <c r="C1336" s="151" t="s">
        <v>874</v>
      </c>
      <c r="D1336" s="152">
        <v>44043</v>
      </c>
      <c r="E1336" s="151" t="s">
        <v>835</v>
      </c>
      <c r="F1336" s="151" t="s">
        <v>585</v>
      </c>
      <c r="G1336" s="151" t="s">
        <v>62</v>
      </c>
      <c r="H1336" s="151" t="s">
        <v>62</v>
      </c>
      <c r="I1336" s="151" t="s">
        <v>62</v>
      </c>
      <c r="J1336" s="151" t="s">
        <v>62</v>
      </c>
      <c r="K1336" s="151" t="s">
        <v>736</v>
      </c>
      <c r="L1336" s="151" t="s">
        <v>1549</v>
      </c>
      <c r="M1336" s="158">
        <v>188067.68</v>
      </c>
    </row>
    <row r="1337" spans="1:13" hidden="1" outlineLevel="2" x14ac:dyDescent="0.2">
      <c r="A1337" s="156">
        <v>202007</v>
      </c>
      <c r="B1337" s="150">
        <v>40200023</v>
      </c>
      <c r="C1337" s="151" t="s">
        <v>874</v>
      </c>
      <c r="D1337" s="152">
        <v>44022</v>
      </c>
      <c r="E1337" s="151" t="s">
        <v>777</v>
      </c>
      <c r="F1337" s="151" t="s">
        <v>607</v>
      </c>
      <c r="G1337" s="151" t="s">
        <v>62</v>
      </c>
      <c r="H1337" s="151" t="s">
        <v>62</v>
      </c>
      <c r="I1337" s="151" t="s">
        <v>782</v>
      </c>
      <c r="J1337" s="151" t="s">
        <v>783</v>
      </c>
      <c r="K1337" s="151" t="s">
        <v>736</v>
      </c>
      <c r="L1337" s="151" t="s">
        <v>1552</v>
      </c>
      <c r="M1337" s="158">
        <v>-1300</v>
      </c>
    </row>
    <row r="1338" spans="1:13" hidden="1" outlineLevel="2" x14ac:dyDescent="0.2">
      <c r="A1338" s="156">
        <v>202007</v>
      </c>
      <c r="B1338" s="150">
        <v>40200023</v>
      </c>
      <c r="C1338" s="151" t="s">
        <v>874</v>
      </c>
      <c r="D1338" s="152">
        <v>44022</v>
      </c>
      <c r="E1338" s="151" t="s">
        <v>1503</v>
      </c>
      <c r="F1338" s="151" t="s">
        <v>731</v>
      </c>
      <c r="G1338" s="151" t="s">
        <v>62</v>
      </c>
      <c r="H1338" s="151" t="s">
        <v>62</v>
      </c>
      <c r="I1338" s="151" t="s">
        <v>782</v>
      </c>
      <c r="J1338" s="151" t="s">
        <v>783</v>
      </c>
      <c r="K1338" s="151" t="s">
        <v>736</v>
      </c>
      <c r="L1338" s="151" t="s">
        <v>1552</v>
      </c>
      <c r="M1338" s="158">
        <v>1300</v>
      </c>
    </row>
    <row r="1339" spans="1:13" hidden="1" outlineLevel="2" x14ac:dyDescent="0.2">
      <c r="A1339" s="156">
        <v>202007</v>
      </c>
      <c r="B1339" s="150">
        <v>40200024</v>
      </c>
      <c r="C1339" s="151" t="s">
        <v>874</v>
      </c>
      <c r="D1339" s="152">
        <v>44043</v>
      </c>
      <c r="E1339" s="151" t="s">
        <v>939</v>
      </c>
      <c r="F1339" s="151" t="s">
        <v>563</v>
      </c>
      <c r="G1339" s="151" t="s">
        <v>62</v>
      </c>
      <c r="H1339" s="151" t="s">
        <v>62</v>
      </c>
      <c r="I1339" s="151" t="s">
        <v>62</v>
      </c>
      <c r="J1339" s="151" t="s">
        <v>62</v>
      </c>
      <c r="K1339" s="151" t="s">
        <v>736</v>
      </c>
      <c r="L1339" s="151" t="s">
        <v>1553</v>
      </c>
      <c r="M1339" s="158">
        <v>-22050.5</v>
      </c>
    </row>
    <row r="1340" spans="1:13" hidden="1" outlineLevel="2" x14ac:dyDescent="0.2">
      <c r="A1340" s="156">
        <v>202007</v>
      </c>
      <c r="B1340" s="150">
        <v>40200024</v>
      </c>
      <c r="C1340" s="151" t="s">
        <v>874</v>
      </c>
      <c r="D1340" s="152">
        <v>44043</v>
      </c>
      <c r="E1340" s="151" t="s">
        <v>334</v>
      </c>
      <c r="F1340" s="151" t="s">
        <v>335</v>
      </c>
      <c r="G1340" s="151" t="s">
        <v>817</v>
      </c>
      <c r="H1340" s="151" t="s">
        <v>526</v>
      </c>
      <c r="I1340" s="151" t="s">
        <v>62</v>
      </c>
      <c r="J1340" s="151" t="s">
        <v>62</v>
      </c>
      <c r="K1340" s="151" t="s">
        <v>736</v>
      </c>
      <c r="L1340" s="151" t="s">
        <v>1554</v>
      </c>
      <c r="M1340" s="158">
        <v>1997.8</v>
      </c>
    </row>
    <row r="1341" spans="1:13" hidden="1" outlineLevel="2" x14ac:dyDescent="0.2">
      <c r="A1341" s="156">
        <v>202007</v>
      </c>
      <c r="B1341" s="150">
        <v>40200024</v>
      </c>
      <c r="C1341" s="151" t="s">
        <v>874</v>
      </c>
      <c r="D1341" s="152">
        <v>44043</v>
      </c>
      <c r="E1341" s="151" t="s">
        <v>334</v>
      </c>
      <c r="F1341" s="151" t="s">
        <v>335</v>
      </c>
      <c r="G1341" s="151" t="s">
        <v>817</v>
      </c>
      <c r="H1341" s="151" t="s">
        <v>526</v>
      </c>
      <c r="I1341" s="151" t="s">
        <v>62</v>
      </c>
      <c r="J1341" s="151" t="s">
        <v>62</v>
      </c>
      <c r="K1341" s="151" t="s">
        <v>736</v>
      </c>
      <c r="L1341" s="151" t="s">
        <v>1555</v>
      </c>
      <c r="M1341" s="158">
        <v>3232.96</v>
      </c>
    </row>
    <row r="1342" spans="1:13" hidden="1" outlineLevel="2" x14ac:dyDescent="0.2">
      <c r="A1342" s="156">
        <v>202007</v>
      </c>
      <c r="B1342" s="150">
        <v>40200024</v>
      </c>
      <c r="C1342" s="151" t="s">
        <v>874</v>
      </c>
      <c r="D1342" s="152">
        <v>44043</v>
      </c>
      <c r="E1342" s="151" t="s">
        <v>332</v>
      </c>
      <c r="F1342" s="151" t="s">
        <v>333</v>
      </c>
      <c r="G1342" s="151" t="s">
        <v>817</v>
      </c>
      <c r="H1342" s="151" t="s">
        <v>526</v>
      </c>
      <c r="I1342" s="151" t="s">
        <v>62</v>
      </c>
      <c r="J1342" s="151" t="s">
        <v>62</v>
      </c>
      <c r="K1342" s="151" t="s">
        <v>736</v>
      </c>
      <c r="L1342" s="151" t="s">
        <v>1556</v>
      </c>
      <c r="M1342" s="158">
        <v>10546.48</v>
      </c>
    </row>
    <row r="1343" spans="1:13" hidden="1" outlineLevel="2" x14ac:dyDescent="0.2">
      <c r="A1343" s="156">
        <v>202007</v>
      </c>
      <c r="B1343" s="150">
        <v>40200024</v>
      </c>
      <c r="C1343" s="151" t="s">
        <v>874</v>
      </c>
      <c r="D1343" s="152">
        <v>44043</v>
      </c>
      <c r="E1343" s="151" t="s">
        <v>332</v>
      </c>
      <c r="F1343" s="151" t="s">
        <v>333</v>
      </c>
      <c r="G1343" s="151" t="s">
        <v>817</v>
      </c>
      <c r="H1343" s="151" t="s">
        <v>526</v>
      </c>
      <c r="I1343" s="151" t="s">
        <v>62</v>
      </c>
      <c r="J1343" s="151" t="s">
        <v>62</v>
      </c>
      <c r="K1343" s="151" t="s">
        <v>736</v>
      </c>
      <c r="L1343" s="151" t="s">
        <v>1557</v>
      </c>
      <c r="M1343" s="158">
        <v>30909.74</v>
      </c>
    </row>
    <row r="1344" spans="1:13" hidden="1" outlineLevel="2" x14ac:dyDescent="0.2">
      <c r="A1344" s="156">
        <v>202007</v>
      </c>
      <c r="B1344" s="150">
        <v>40200024</v>
      </c>
      <c r="C1344" s="151" t="s">
        <v>874</v>
      </c>
      <c r="D1344" s="152">
        <v>44043</v>
      </c>
      <c r="E1344" s="151" t="s">
        <v>835</v>
      </c>
      <c r="F1344" s="151" t="s">
        <v>585</v>
      </c>
      <c r="G1344" s="151" t="s">
        <v>62</v>
      </c>
      <c r="H1344" s="151" t="s">
        <v>62</v>
      </c>
      <c r="I1344" s="151" t="s">
        <v>62</v>
      </c>
      <c r="J1344" s="151" t="s">
        <v>62</v>
      </c>
      <c r="K1344" s="151" t="s">
        <v>736</v>
      </c>
      <c r="L1344" s="151" t="s">
        <v>1558</v>
      </c>
      <c r="M1344" s="158">
        <v>116266</v>
      </c>
    </row>
    <row r="1345" spans="1:13" hidden="1" outlineLevel="2" x14ac:dyDescent="0.2">
      <c r="A1345" s="156">
        <v>202007</v>
      </c>
      <c r="B1345" s="150">
        <v>40200024</v>
      </c>
      <c r="C1345" s="151" t="s">
        <v>874</v>
      </c>
      <c r="D1345" s="152">
        <v>44043</v>
      </c>
      <c r="E1345" s="151" t="s">
        <v>835</v>
      </c>
      <c r="F1345" s="151" t="s">
        <v>585</v>
      </c>
      <c r="G1345" s="151" t="s">
        <v>62</v>
      </c>
      <c r="H1345" s="151" t="s">
        <v>62</v>
      </c>
      <c r="I1345" s="151" t="s">
        <v>62</v>
      </c>
      <c r="J1345" s="151" t="s">
        <v>62</v>
      </c>
      <c r="K1345" s="151" t="s">
        <v>736</v>
      </c>
      <c r="L1345" s="151" t="s">
        <v>1559</v>
      </c>
      <c r="M1345" s="158">
        <v>116266</v>
      </c>
    </row>
    <row r="1346" spans="1:13" hidden="1" outlineLevel="2" x14ac:dyDescent="0.2">
      <c r="A1346" s="156">
        <v>202007</v>
      </c>
      <c r="B1346" s="150">
        <v>40200024</v>
      </c>
      <c r="C1346" s="151" t="s">
        <v>874</v>
      </c>
      <c r="D1346" s="152">
        <v>44043</v>
      </c>
      <c r="E1346" s="151" t="s">
        <v>939</v>
      </c>
      <c r="F1346" s="151" t="s">
        <v>563</v>
      </c>
      <c r="G1346" s="151" t="s">
        <v>62</v>
      </c>
      <c r="H1346" s="151" t="s">
        <v>62</v>
      </c>
      <c r="I1346" s="151" t="s">
        <v>62</v>
      </c>
      <c r="J1346" s="151" t="s">
        <v>62</v>
      </c>
      <c r="K1346" s="151" t="s">
        <v>736</v>
      </c>
      <c r="L1346" s="151" t="s">
        <v>1560</v>
      </c>
      <c r="M1346" s="158">
        <v>-50436.98</v>
      </c>
    </row>
    <row r="1347" spans="1:13" hidden="1" outlineLevel="2" x14ac:dyDescent="0.2">
      <c r="A1347" s="156">
        <v>202007</v>
      </c>
      <c r="B1347" s="150">
        <v>40200024</v>
      </c>
      <c r="C1347" s="151" t="s">
        <v>874</v>
      </c>
      <c r="D1347" s="152">
        <v>44043</v>
      </c>
      <c r="E1347" s="151" t="s">
        <v>504</v>
      </c>
      <c r="F1347" s="151" t="s">
        <v>505</v>
      </c>
      <c r="G1347" s="151" t="s">
        <v>817</v>
      </c>
      <c r="H1347" s="151" t="s">
        <v>526</v>
      </c>
      <c r="I1347" s="151" t="s">
        <v>62</v>
      </c>
      <c r="J1347" s="151" t="s">
        <v>62</v>
      </c>
      <c r="K1347" s="151" t="s">
        <v>736</v>
      </c>
      <c r="L1347" s="151" t="s">
        <v>1561</v>
      </c>
      <c r="M1347" s="158">
        <v>2695</v>
      </c>
    </row>
    <row r="1348" spans="1:13" hidden="1" outlineLevel="2" x14ac:dyDescent="0.2">
      <c r="A1348" s="156">
        <v>202007</v>
      </c>
      <c r="B1348" s="150">
        <v>40200024</v>
      </c>
      <c r="C1348" s="151" t="s">
        <v>874</v>
      </c>
      <c r="D1348" s="152">
        <v>44043</v>
      </c>
      <c r="E1348" s="151" t="s">
        <v>311</v>
      </c>
      <c r="F1348" s="151" t="s">
        <v>312</v>
      </c>
      <c r="G1348" s="151" t="s">
        <v>817</v>
      </c>
      <c r="H1348" s="151" t="s">
        <v>526</v>
      </c>
      <c r="I1348" s="151" t="s">
        <v>62</v>
      </c>
      <c r="J1348" s="151" t="s">
        <v>62</v>
      </c>
      <c r="K1348" s="151" t="s">
        <v>736</v>
      </c>
      <c r="L1348" s="151" t="s">
        <v>1562</v>
      </c>
      <c r="M1348" s="158">
        <v>2868</v>
      </c>
    </row>
    <row r="1349" spans="1:13" hidden="1" outlineLevel="2" x14ac:dyDescent="0.2">
      <c r="A1349" s="156">
        <v>202007</v>
      </c>
      <c r="B1349" s="150">
        <v>40200024</v>
      </c>
      <c r="C1349" s="151" t="s">
        <v>874</v>
      </c>
      <c r="D1349" s="152">
        <v>44043</v>
      </c>
      <c r="E1349" s="151" t="s">
        <v>305</v>
      </c>
      <c r="F1349" s="151" t="s">
        <v>306</v>
      </c>
      <c r="G1349" s="151" t="s">
        <v>817</v>
      </c>
      <c r="H1349" s="151" t="s">
        <v>526</v>
      </c>
      <c r="I1349" s="151" t="s">
        <v>62</v>
      </c>
      <c r="J1349" s="151" t="s">
        <v>62</v>
      </c>
      <c r="K1349" s="151" t="s">
        <v>736</v>
      </c>
      <c r="L1349" s="151" t="s">
        <v>1563</v>
      </c>
      <c r="M1349" s="158">
        <v>3750</v>
      </c>
    </row>
    <row r="1350" spans="1:13" hidden="1" outlineLevel="2" x14ac:dyDescent="0.2">
      <c r="A1350" s="156">
        <v>202007</v>
      </c>
      <c r="B1350" s="150">
        <v>40200024</v>
      </c>
      <c r="C1350" s="151" t="s">
        <v>874</v>
      </c>
      <c r="D1350" s="152">
        <v>44043</v>
      </c>
      <c r="E1350" s="151" t="s">
        <v>453</v>
      </c>
      <c r="F1350" s="151" t="s">
        <v>454</v>
      </c>
      <c r="G1350" s="151" t="s">
        <v>817</v>
      </c>
      <c r="H1350" s="151" t="s">
        <v>528</v>
      </c>
      <c r="I1350" s="151" t="s">
        <v>62</v>
      </c>
      <c r="J1350" s="151" t="s">
        <v>62</v>
      </c>
      <c r="K1350" s="151" t="s">
        <v>736</v>
      </c>
      <c r="L1350" s="151" t="s">
        <v>1558</v>
      </c>
      <c r="M1350" s="158">
        <v>-116266</v>
      </c>
    </row>
    <row r="1351" spans="1:13" hidden="1" outlineLevel="2" x14ac:dyDescent="0.2">
      <c r="A1351" s="156">
        <v>202007</v>
      </c>
      <c r="B1351" s="150">
        <v>40200024</v>
      </c>
      <c r="C1351" s="151" t="s">
        <v>874</v>
      </c>
      <c r="D1351" s="152">
        <v>44043</v>
      </c>
      <c r="E1351" s="151" t="s">
        <v>453</v>
      </c>
      <c r="F1351" s="151" t="s">
        <v>454</v>
      </c>
      <c r="G1351" s="151" t="s">
        <v>817</v>
      </c>
      <c r="H1351" s="151" t="s">
        <v>530</v>
      </c>
      <c r="I1351" s="151" t="s">
        <v>62</v>
      </c>
      <c r="J1351" s="151" t="s">
        <v>62</v>
      </c>
      <c r="K1351" s="151" t="s">
        <v>736</v>
      </c>
      <c r="L1351" s="151" t="s">
        <v>1559</v>
      </c>
      <c r="M1351" s="158">
        <v>-116266</v>
      </c>
    </row>
    <row r="1352" spans="1:13" hidden="1" outlineLevel="2" x14ac:dyDescent="0.2">
      <c r="A1352" s="156">
        <v>202007</v>
      </c>
      <c r="B1352" s="150">
        <v>40200024</v>
      </c>
      <c r="C1352" s="151" t="s">
        <v>874</v>
      </c>
      <c r="D1352" s="152">
        <v>44043</v>
      </c>
      <c r="E1352" s="151" t="s">
        <v>352</v>
      </c>
      <c r="F1352" s="151" t="s">
        <v>353</v>
      </c>
      <c r="G1352" s="151" t="s">
        <v>876</v>
      </c>
      <c r="H1352" s="151" t="s">
        <v>360</v>
      </c>
      <c r="I1352" s="151" t="s">
        <v>62</v>
      </c>
      <c r="J1352" s="151" t="s">
        <v>62</v>
      </c>
      <c r="K1352" s="151" t="s">
        <v>736</v>
      </c>
      <c r="L1352" s="151" t="s">
        <v>1564</v>
      </c>
      <c r="M1352" s="158">
        <v>8737.5</v>
      </c>
    </row>
    <row r="1353" spans="1:13" hidden="1" outlineLevel="2" x14ac:dyDescent="0.2">
      <c r="A1353" s="156">
        <v>202007</v>
      </c>
      <c r="B1353" s="150">
        <v>40200024</v>
      </c>
      <c r="C1353" s="151" t="s">
        <v>874</v>
      </c>
      <c r="D1353" s="152">
        <v>44043</v>
      </c>
      <c r="E1353" s="151" t="s">
        <v>352</v>
      </c>
      <c r="F1353" s="151" t="s">
        <v>353</v>
      </c>
      <c r="G1353" s="151" t="s">
        <v>807</v>
      </c>
      <c r="H1353" s="151" t="s">
        <v>414</v>
      </c>
      <c r="I1353" s="151" t="s">
        <v>62</v>
      </c>
      <c r="J1353" s="151" t="s">
        <v>62</v>
      </c>
      <c r="K1353" s="151" t="s">
        <v>736</v>
      </c>
      <c r="L1353" s="151" t="s">
        <v>1565</v>
      </c>
      <c r="M1353" s="158">
        <v>7750</v>
      </c>
    </row>
    <row r="1354" spans="1:13" hidden="1" outlineLevel="2" x14ac:dyDescent="0.2">
      <c r="A1354" s="156">
        <v>202007</v>
      </c>
      <c r="B1354" s="150">
        <v>120000187</v>
      </c>
      <c r="C1354" s="151" t="s">
        <v>1083</v>
      </c>
      <c r="D1354" s="152">
        <v>44013</v>
      </c>
      <c r="E1354" s="151" t="s">
        <v>777</v>
      </c>
      <c r="F1354" s="151" t="s">
        <v>607</v>
      </c>
      <c r="G1354" s="151" t="s">
        <v>62</v>
      </c>
      <c r="H1354" s="151" t="s">
        <v>62</v>
      </c>
      <c r="I1354" s="151" t="s">
        <v>1532</v>
      </c>
      <c r="J1354" s="151" t="s">
        <v>1533</v>
      </c>
      <c r="K1354" s="151" t="s">
        <v>736</v>
      </c>
      <c r="L1354" s="151" t="s">
        <v>62</v>
      </c>
      <c r="M1354" s="158">
        <v>-1756.05</v>
      </c>
    </row>
    <row r="1355" spans="1:13" hidden="1" outlineLevel="2" x14ac:dyDescent="0.2">
      <c r="A1355" s="156">
        <v>202007</v>
      </c>
      <c r="B1355" s="150">
        <v>120000187</v>
      </c>
      <c r="C1355" s="151" t="s">
        <v>1083</v>
      </c>
      <c r="D1355" s="152">
        <v>44013</v>
      </c>
      <c r="E1355" s="151" t="s">
        <v>334</v>
      </c>
      <c r="F1355" s="151" t="s">
        <v>335</v>
      </c>
      <c r="G1355" s="151" t="s">
        <v>817</v>
      </c>
      <c r="H1355" s="151" t="s">
        <v>526</v>
      </c>
      <c r="I1355" s="151" t="s">
        <v>1532</v>
      </c>
      <c r="J1355" s="151" t="s">
        <v>1533</v>
      </c>
      <c r="K1355" s="151" t="s">
        <v>736</v>
      </c>
      <c r="L1355" s="151" t="s">
        <v>1566</v>
      </c>
      <c r="M1355" s="158">
        <v>1756.05</v>
      </c>
    </row>
    <row r="1356" spans="1:13" hidden="1" outlineLevel="2" x14ac:dyDescent="0.2">
      <c r="A1356" s="156">
        <v>202007</v>
      </c>
      <c r="B1356" s="150">
        <v>120000188</v>
      </c>
      <c r="C1356" s="151" t="s">
        <v>1083</v>
      </c>
      <c r="D1356" s="152">
        <v>44012</v>
      </c>
      <c r="E1356" s="151" t="s">
        <v>777</v>
      </c>
      <c r="F1356" s="151" t="s">
        <v>607</v>
      </c>
      <c r="G1356" s="151" t="s">
        <v>62</v>
      </c>
      <c r="H1356" s="151" t="s">
        <v>62</v>
      </c>
      <c r="I1356" s="151" t="s">
        <v>1530</v>
      </c>
      <c r="J1356" s="151" t="s">
        <v>1531</v>
      </c>
      <c r="K1356" s="151" t="s">
        <v>736</v>
      </c>
      <c r="L1356" s="151" t="s">
        <v>62</v>
      </c>
      <c r="M1356" s="158">
        <v>-942</v>
      </c>
    </row>
    <row r="1357" spans="1:13" hidden="1" outlineLevel="2" x14ac:dyDescent="0.2">
      <c r="A1357" s="156">
        <v>202007</v>
      </c>
      <c r="B1357" s="150">
        <v>120000188</v>
      </c>
      <c r="C1357" s="151" t="s">
        <v>1083</v>
      </c>
      <c r="D1357" s="152">
        <v>44012</v>
      </c>
      <c r="E1357" s="151" t="s">
        <v>356</v>
      </c>
      <c r="F1357" s="151" t="s">
        <v>357</v>
      </c>
      <c r="G1357" s="151" t="s">
        <v>817</v>
      </c>
      <c r="H1357" s="151" t="s">
        <v>526</v>
      </c>
      <c r="I1357" s="151" t="s">
        <v>1530</v>
      </c>
      <c r="J1357" s="151" t="s">
        <v>1531</v>
      </c>
      <c r="K1357" s="151" t="s">
        <v>736</v>
      </c>
      <c r="L1357" s="151" t="s">
        <v>1567</v>
      </c>
      <c r="M1357" s="158">
        <v>942</v>
      </c>
    </row>
    <row r="1358" spans="1:13" hidden="1" outlineLevel="2" x14ac:dyDescent="0.2">
      <c r="A1358" s="156">
        <v>202007</v>
      </c>
      <c r="B1358" s="150">
        <v>120000189</v>
      </c>
      <c r="C1358" s="151" t="s">
        <v>1083</v>
      </c>
      <c r="D1358" s="152">
        <v>43795</v>
      </c>
      <c r="E1358" s="151" t="s">
        <v>342</v>
      </c>
      <c r="F1358" s="151" t="s">
        <v>343</v>
      </c>
      <c r="G1358" s="151" t="s">
        <v>976</v>
      </c>
      <c r="H1358" s="151" t="s">
        <v>344</v>
      </c>
      <c r="I1358" s="151" t="s">
        <v>1568</v>
      </c>
      <c r="J1358" s="151" t="s">
        <v>1569</v>
      </c>
      <c r="K1358" s="151" t="s">
        <v>736</v>
      </c>
      <c r="L1358" s="151" t="s">
        <v>1570</v>
      </c>
      <c r="M1358" s="158">
        <v>1200</v>
      </c>
    </row>
    <row r="1359" spans="1:13" hidden="1" outlineLevel="2" x14ac:dyDescent="0.2">
      <c r="A1359" s="156">
        <v>202007</v>
      </c>
      <c r="B1359" s="150">
        <v>120000189</v>
      </c>
      <c r="C1359" s="151" t="s">
        <v>1083</v>
      </c>
      <c r="D1359" s="152">
        <v>43795</v>
      </c>
      <c r="E1359" s="151" t="s">
        <v>777</v>
      </c>
      <c r="F1359" s="151" t="s">
        <v>607</v>
      </c>
      <c r="G1359" s="151" t="s">
        <v>62</v>
      </c>
      <c r="H1359" s="151" t="s">
        <v>62</v>
      </c>
      <c r="I1359" s="151" t="s">
        <v>1568</v>
      </c>
      <c r="J1359" s="151" t="s">
        <v>1569</v>
      </c>
      <c r="K1359" s="151" t="s">
        <v>736</v>
      </c>
      <c r="L1359" s="151" t="s">
        <v>62</v>
      </c>
      <c r="M1359" s="158">
        <v>-1200</v>
      </c>
    </row>
    <row r="1360" spans="1:13" hidden="1" outlineLevel="2" x14ac:dyDescent="0.2">
      <c r="A1360" s="156">
        <v>202007</v>
      </c>
      <c r="B1360" s="150">
        <v>120000190</v>
      </c>
      <c r="C1360" s="151" t="s">
        <v>1083</v>
      </c>
      <c r="D1360" s="152">
        <v>43785</v>
      </c>
      <c r="E1360" s="151" t="s">
        <v>777</v>
      </c>
      <c r="F1360" s="151" t="s">
        <v>607</v>
      </c>
      <c r="G1360" s="151" t="s">
        <v>62</v>
      </c>
      <c r="H1360" s="151" t="s">
        <v>62</v>
      </c>
      <c r="I1360" s="151" t="s">
        <v>1568</v>
      </c>
      <c r="J1360" s="151" t="s">
        <v>1569</v>
      </c>
      <c r="K1360" s="151" t="s">
        <v>736</v>
      </c>
      <c r="L1360" s="151" t="s">
        <v>62</v>
      </c>
      <c r="M1360" s="158">
        <v>-1200</v>
      </c>
    </row>
    <row r="1361" spans="1:13" hidden="1" outlineLevel="2" x14ac:dyDescent="0.2">
      <c r="A1361" s="156">
        <v>202007</v>
      </c>
      <c r="B1361" s="150">
        <v>120000190</v>
      </c>
      <c r="C1361" s="151" t="s">
        <v>1083</v>
      </c>
      <c r="D1361" s="152">
        <v>43785</v>
      </c>
      <c r="E1361" s="151" t="s">
        <v>342</v>
      </c>
      <c r="F1361" s="151" t="s">
        <v>343</v>
      </c>
      <c r="G1361" s="151" t="s">
        <v>976</v>
      </c>
      <c r="H1361" s="151" t="s">
        <v>344</v>
      </c>
      <c r="I1361" s="151" t="s">
        <v>1568</v>
      </c>
      <c r="J1361" s="151" t="s">
        <v>1569</v>
      </c>
      <c r="K1361" s="151" t="s">
        <v>736</v>
      </c>
      <c r="L1361" s="151" t="s">
        <v>1571</v>
      </c>
      <c r="M1361" s="158">
        <v>1200</v>
      </c>
    </row>
    <row r="1362" spans="1:13" hidden="1" outlineLevel="2" x14ac:dyDescent="0.2">
      <c r="A1362" s="156">
        <v>202007</v>
      </c>
      <c r="B1362" s="150">
        <v>1300000570</v>
      </c>
      <c r="C1362" s="151" t="s">
        <v>944</v>
      </c>
      <c r="D1362" s="152">
        <v>44015</v>
      </c>
      <c r="E1362" s="151" t="s">
        <v>322</v>
      </c>
      <c r="F1362" s="151" t="s">
        <v>323</v>
      </c>
      <c r="G1362" s="151" t="s">
        <v>976</v>
      </c>
      <c r="H1362" s="151" t="s">
        <v>344</v>
      </c>
      <c r="I1362" s="151" t="s">
        <v>851</v>
      </c>
      <c r="J1362" s="151" t="s">
        <v>852</v>
      </c>
      <c r="K1362" s="151" t="s">
        <v>736</v>
      </c>
      <c r="L1362" s="151" t="s">
        <v>1572</v>
      </c>
      <c r="M1362" s="158">
        <v>491.25</v>
      </c>
    </row>
    <row r="1363" spans="1:13" hidden="1" outlineLevel="2" x14ac:dyDescent="0.2">
      <c r="A1363" s="156">
        <v>202007</v>
      </c>
      <c r="B1363" s="150">
        <v>1300000570</v>
      </c>
      <c r="C1363" s="151" t="s">
        <v>944</v>
      </c>
      <c r="D1363" s="152">
        <v>44015</v>
      </c>
      <c r="E1363" s="151" t="s">
        <v>777</v>
      </c>
      <c r="F1363" s="151" t="s">
        <v>607</v>
      </c>
      <c r="G1363" s="151" t="s">
        <v>62</v>
      </c>
      <c r="H1363" s="151" t="s">
        <v>62</v>
      </c>
      <c r="I1363" s="151" t="s">
        <v>851</v>
      </c>
      <c r="J1363" s="151" t="s">
        <v>852</v>
      </c>
      <c r="K1363" s="151" t="s">
        <v>736</v>
      </c>
      <c r="L1363" s="151" t="s">
        <v>62</v>
      </c>
      <c r="M1363" s="158">
        <v>-491.25</v>
      </c>
    </row>
    <row r="1364" spans="1:13" hidden="1" outlineLevel="2" x14ac:dyDescent="0.2">
      <c r="A1364" s="156">
        <v>202007</v>
      </c>
      <c r="B1364" s="150">
        <v>1300000571</v>
      </c>
      <c r="C1364" s="151" t="s">
        <v>944</v>
      </c>
      <c r="D1364" s="152">
        <v>44012</v>
      </c>
      <c r="E1364" s="151" t="s">
        <v>777</v>
      </c>
      <c r="F1364" s="151" t="s">
        <v>607</v>
      </c>
      <c r="G1364" s="151" t="s">
        <v>62</v>
      </c>
      <c r="H1364" s="151" t="s">
        <v>62</v>
      </c>
      <c r="I1364" s="151" t="s">
        <v>862</v>
      </c>
      <c r="J1364" s="151" t="s">
        <v>863</v>
      </c>
      <c r="K1364" s="151" t="s">
        <v>736</v>
      </c>
      <c r="L1364" s="151" t="s">
        <v>62</v>
      </c>
      <c r="M1364" s="158">
        <v>-11881.25</v>
      </c>
    </row>
    <row r="1365" spans="1:13" hidden="1" outlineLevel="2" x14ac:dyDescent="0.2">
      <c r="A1365" s="156">
        <v>202007</v>
      </c>
      <c r="B1365" s="150">
        <v>1300000571</v>
      </c>
      <c r="C1365" s="151" t="s">
        <v>944</v>
      </c>
      <c r="D1365" s="152">
        <v>44012</v>
      </c>
      <c r="E1365" s="151" t="s">
        <v>502</v>
      </c>
      <c r="F1365" s="151" t="s">
        <v>503</v>
      </c>
      <c r="G1365" s="151" t="s">
        <v>817</v>
      </c>
      <c r="H1365" s="151" t="s">
        <v>526</v>
      </c>
      <c r="I1365" s="151" t="s">
        <v>862</v>
      </c>
      <c r="J1365" s="151" t="s">
        <v>863</v>
      </c>
      <c r="K1365" s="151" t="s">
        <v>736</v>
      </c>
      <c r="L1365" s="151" t="s">
        <v>1573</v>
      </c>
      <c r="M1365" s="158">
        <v>11881.25</v>
      </c>
    </row>
    <row r="1366" spans="1:13" hidden="1" outlineLevel="2" x14ac:dyDescent="0.2">
      <c r="A1366" s="156">
        <v>202007</v>
      </c>
      <c r="B1366" s="150">
        <v>1300000572</v>
      </c>
      <c r="C1366" s="151" t="s">
        <v>944</v>
      </c>
      <c r="D1366" s="152">
        <v>44018</v>
      </c>
      <c r="E1366" s="151" t="s">
        <v>316</v>
      </c>
      <c r="F1366" s="151" t="s">
        <v>317</v>
      </c>
      <c r="G1366" s="151" t="s">
        <v>817</v>
      </c>
      <c r="H1366" s="151" t="s">
        <v>526</v>
      </c>
      <c r="I1366" s="151" t="s">
        <v>851</v>
      </c>
      <c r="J1366" s="151" t="s">
        <v>852</v>
      </c>
      <c r="K1366" s="151" t="s">
        <v>736</v>
      </c>
      <c r="L1366" s="151" t="s">
        <v>1574</v>
      </c>
      <c r="M1366" s="158">
        <v>168.75</v>
      </c>
    </row>
    <row r="1367" spans="1:13" hidden="1" outlineLevel="2" x14ac:dyDescent="0.2">
      <c r="A1367" s="156">
        <v>202007</v>
      </c>
      <c r="B1367" s="150">
        <v>1300000572</v>
      </c>
      <c r="C1367" s="151" t="s">
        <v>944</v>
      </c>
      <c r="D1367" s="152">
        <v>44018</v>
      </c>
      <c r="E1367" s="151" t="s">
        <v>777</v>
      </c>
      <c r="F1367" s="151" t="s">
        <v>607</v>
      </c>
      <c r="G1367" s="151" t="s">
        <v>62</v>
      </c>
      <c r="H1367" s="151" t="s">
        <v>62</v>
      </c>
      <c r="I1367" s="151" t="s">
        <v>851</v>
      </c>
      <c r="J1367" s="151" t="s">
        <v>852</v>
      </c>
      <c r="K1367" s="151" t="s">
        <v>736</v>
      </c>
      <c r="L1367" s="151" t="s">
        <v>62</v>
      </c>
      <c r="M1367" s="158">
        <v>-168.75</v>
      </c>
    </row>
    <row r="1368" spans="1:13" hidden="1" outlineLevel="2" x14ac:dyDescent="0.2">
      <c r="A1368" s="156">
        <v>202007</v>
      </c>
      <c r="B1368" s="150">
        <v>1300000573</v>
      </c>
      <c r="C1368" s="151" t="s">
        <v>944</v>
      </c>
      <c r="D1368" s="152">
        <v>44020</v>
      </c>
      <c r="E1368" s="151" t="s">
        <v>356</v>
      </c>
      <c r="F1368" s="151" t="s">
        <v>357</v>
      </c>
      <c r="G1368" s="151" t="s">
        <v>817</v>
      </c>
      <c r="H1368" s="151" t="s">
        <v>526</v>
      </c>
      <c r="I1368" s="151" t="s">
        <v>1097</v>
      </c>
      <c r="J1368" s="151" t="s">
        <v>1098</v>
      </c>
      <c r="K1368" s="151" t="s">
        <v>736</v>
      </c>
      <c r="L1368" s="151" t="s">
        <v>1575</v>
      </c>
      <c r="M1368" s="158">
        <v>1050</v>
      </c>
    </row>
    <row r="1369" spans="1:13" hidden="1" outlineLevel="2" x14ac:dyDescent="0.2">
      <c r="A1369" s="156">
        <v>202007</v>
      </c>
      <c r="B1369" s="150">
        <v>1300000573</v>
      </c>
      <c r="C1369" s="151" t="s">
        <v>944</v>
      </c>
      <c r="D1369" s="152">
        <v>44020</v>
      </c>
      <c r="E1369" s="151" t="s">
        <v>777</v>
      </c>
      <c r="F1369" s="151" t="s">
        <v>607</v>
      </c>
      <c r="G1369" s="151" t="s">
        <v>62</v>
      </c>
      <c r="H1369" s="151" t="s">
        <v>62</v>
      </c>
      <c r="I1369" s="151" t="s">
        <v>1097</v>
      </c>
      <c r="J1369" s="151" t="s">
        <v>1098</v>
      </c>
      <c r="K1369" s="151" t="s">
        <v>736</v>
      </c>
      <c r="L1369" s="151" t="s">
        <v>62</v>
      </c>
      <c r="M1369" s="158">
        <v>-1050</v>
      </c>
    </row>
    <row r="1370" spans="1:13" hidden="1" outlineLevel="2" x14ac:dyDescent="0.2">
      <c r="A1370" s="156">
        <v>202007</v>
      </c>
      <c r="B1370" s="150">
        <v>1300000574</v>
      </c>
      <c r="C1370" s="151" t="s">
        <v>944</v>
      </c>
      <c r="D1370" s="152">
        <v>44014</v>
      </c>
      <c r="E1370" s="151" t="s">
        <v>777</v>
      </c>
      <c r="F1370" s="151" t="s">
        <v>607</v>
      </c>
      <c r="G1370" s="151" t="s">
        <v>62</v>
      </c>
      <c r="H1370" s="151" t="s">
        <v>62</v>
      </c>
      <c r="I1370" s="151" t="s">
        <v>866</v>
      </c>
      <c r="J1370" s="151" t="s">
        <v>867</v>
      </c>
      <c r="K1370" s="151" t="s">
        <v>736</v>
      </c>
      <c r="L1370" s="151" t="s">
        <v>62</v>
      </c>
      <c r="M1370" s="158">
        <v>-1141.1300000000001</v>
      </c>
    </row>
    <row r="1371" spans="1:13" hidden="1" outlineLevel="2" x14ac:dyDescent="0.2">
      <c r="A1371" s="156">
        <v>202007</v>
      </c>
      <c r="B1371" s="150">
        <v>1300000574</v>
      </c>
      <c r="C1371" s="151" t="s">
        <v>944</v>
      </c>
      <c r="D1371" s="152">
        <v>44014</v>
      </c>
      <c r="E1371" s="151" t="s">
        <v>316</v>
      </c>
      <c r="F1371" s="151" t="s">
        <v>317</v>
      </c>
      <c r="G1371" s="151" t="s">
        <v>876</v>
      </c>
      <c r="H1371" s="151" t="s">
        <v>360</v>
      </c>
      <c r="I1371" s="151" t="s">
        <v>866</v>
      </c>
      <c r="J1371" s="151" t="s">
        <v>867</v>
      </c>
      <c r="K1371" s="151" t="s">
        <v>736</v>
      </c>
      <c r="L1371" s="151" t="s">
        <v>978</v>
      </c>
      <c r="M1371" s="158">
        <v>1141.1300000000001</v>
      </c>
    </row>
    <row r="1372" spans="1:13" hidden="1" outlineLevel="2" x14ac:dyDescent="0.2">
      <c r="A1372" s="156">
        <v>202007</v>
      </c>
      <c r="B1372" s="150">
        <v>1300000575</v>
      </c>
      <c r="C1372" s="151" t="s">
        <v>944</v>
      </c>
      <c r="D1372" s="152">
        <v>44012</v>
      </c>
      <c r="E1372" s="151" t="s">
        <v>777</v>
      </c>
      <c r="F1372" s="151" t="s">
        <v>607</v>
      </c>
      <c r="G1372" s="151" t="s">
        <v>62</v>
      </c>
      <c r="H1372" s="151" t="s">
        <v>62</v>
      </c>
      <c r="I1372" s="151" t="s">
        <v>1457</v>
      </c>
      <c r="J1372" s="151" t="s">
        <v>1458</v>
      </c>
      <c r="K1372" s="151" t="s">
        <v>736</v>
      </c>
      <c r="L1372" s="151" t="s">
        <v>62</v>
      </c>
      <c r="M1372" s="158">
        <v>-3611</v>
      </c>
    </row>
    <row r="1373" spans="1:13" hidden="1" outlineLevel="2" x14ac:dyDescent="0.2">
      <c r="A1373" s="156">
        <v>202007</v>
      </c>
      <c r="B1373" s="150">
        <v>1300000575</v>
      </c>
      <c r="C1373" s="151" t="s">
        <v>944</v>
      </c>
      <c r="D1373" s="152">
        <v>44012</v>
      </c>
      <c r="E1373" s="151" t="s">
        <v>481</v>
      </c>
      <c r="F1373" s="151" t="s">
        <v>482</v>
      </c>
      <c r="G1373" s="151" t="s">
        <v>817</v>
      </c>
      <c r="H1373" s="151" t="s">
        <v>526</v>
      </c>
      <c r="I1373" s="151" t="s">
        <v>1457</v>
      </c>
      <c r="J1373" s="151" t="s">
        <v>1458</v>
      </c>
      <c r="K1373" s="151" t="s">
        <v>736</v>
      </c>
      <c r="L1373" s="151" t="s">
        <v>1576</v>
      </c>
      <c r="M1373" s="158">
        <v>3611</v>
      </c>
    </row>
    <row r="1374" spans="1:13" hidden="1" outlineLevel="2" x14ac:dyDescent="0.2">
      <c r="A1374" s="156">
        <v>202007</v>
      </c>
      <c r="B1374" s="150">
        <v>1300000576</v>
      </c>
      <c r="C1374" s="151" t="s">
        <v>944</v>
      </c>
      <c r="D1374" s="152">
        <v>44048</v>
      </c>
      <c r="E1374" s="151" t="s">
        <v>305</v>
      </c>
      <c r="F1374" s="151" t="s">
        <v>306</v>
      </c>
      <c r="G1374" s="151" t="s">
        <v>817</v>
      </c>
      <c r="H1374" s="151" t="s">
        <v>436</v>
      </c>
      <c r="I1374" s="151" t="s">
        <v>1577</v>
      </c>
      <c r="J1374" s="151" t="s">
        <v>1578</v>
      </c>
      <c r="K1374" s="151" t="s">
        <v>736</v>
      </c>
      <c r="L1374" s="151" t="s">
        <v>1579</v>
      </c>
      <c r="M1374" s="158">
        <v>6000</v>
      </c>
    </row>
    <row r="1375" spans="1:13" hidden="1" outlineLevel="2" x14ac:dyDescent="0.2">
      <c r="A1375" s="156">
        <v>202007</v>
      </c>
      <c r="B1375" s="150">
        <v>1300000576</v>
      </c>
      <c r="C1375" s="151" t="s">
        <v>944</v>
      </c>
      <c r="D1375" s="152">
        <v>44048</v>
      </c>
      <c r="E1375" s="151" t="s">
        <v>777</v>
      </c>
      <c r="F1375" s="151" t="s">
        <v>607</v>
      </c>
      <c r="G1375" s="151" t="s">
        <v>62</v>
      </c>
      <c r="H1375" s="151" t="s">
        <v>62</v>
      </c>
      <c r="I1375" s="151" t="s">
        <v>1577</v>
      </c>
      <c r="J1375" s="151" t="s">
        <v>1578</v>
      </c>
      <c r="K1375" s="151" t="s">
        <v>736</v>
      </c>
      <c r="L1375" s="151" t="s">
        <v>62</v>
      </c>
      <c r="M1375" s="158">
        <v>-6000</v>
      </c>
    </row>
    <row r="1376" spans="1:13" hidden="1" outlineLevel="2" x14ac:dyDescent="0.2">
      <c r="A1376" s="156">
        <v>202007</v>
      </c>
      <c r="B1376" s="150">
        <v>1300000577</v>
      </c>
      <c r="C1376" s="151" t="s">
        <v>944</v>
      </c>
      <c r="D1376" s="152">
        <v>44012</v>
      </c>
      <c r="E1376" s="151" t="s">
        <v>777</v>
      </c>
      <c r="F1376" s="151" t="s">
        <v>607</v>
      </c>
      <c r="G1376" s="151" t="s">
        <v>62</v>
      </c>
      <c r="H1376" s="151" t="s">
        <v>62</v>
      </c>
      <c r="I1376" s="151" t="s">
        <v>1332</v>
      </c>
      <c r="J1376" s="151" t="s">
        <v>1333</v>
      </c>
      <c r="K1376" s="151" t="s">
        <v>736</v>
      </c>
      <c r="L1376" s="151" t="s">
        <v>62</v>
      </c>
      <c r="M1376" s="158">
        <v>-6214.35</v>
      </c>
    </row>
    <row r="1377" spans="1:13" hidden="1" outlineLevel="2" x14ac:dyDescent="0.2">
      <c r="A1377" s="156">
        <v>202007</v>
      </c>
      <c r="B1377" s="150">
        <v>1300000577</v>
      </c>
      <c r="C1377" s="151" t="s">
        <v>944</v>
      </c>
      <c r="D1377" s="152">
        <v>44012</v>
      </c>
      <c r="E1377" s="151" t="s">
        <v>324</v>
      </c>
      <c r="F1377" s="151" t="s">
        <v>325</v>
      </c>
      <c r="G1377" s="151" t="s">
        <v>876</v>
      </c>
      <c r="H1377" s="151" t="s">
        <v>360</v>
      </c>
      <c r="I1377" s="151" t="s">
        <v>1332</v>
      </c>
      <c r="J1377" s="151" t="s">
        <v>1333</v>
      </c>
      <c r="K1377" s="151" t="s">
        <v>736</v>
      </c>
      <c r="L1377" s="151" t="s">
        <v>1580</v>
      </c>
      <c r="M1377" s="158">
        <v>6214.35</v>
      </c>
    </row>
    <row r="1378" spans="1:13" hidden="1" outlineLevel="2" x14ac:dyDescent="0.2">
      <c r="A1378" s="156">
        <v>202007</v>
      </c>
      <c r="B1378" s="150">
        <v>1300000578</v>
      </c>
      <c r="C1378" s="151" t="s">
        <v>944</v>
      </c>
      <c r="D1378" s="152">
        <v>44047</v>
      </c>
      <c r="E1378" s="151" t="s">
        <v>777</v>
      </c>
      <c r="F1378" s="151" t="s">
        <v>607</v>
      </c>
      <c r="G1378" s="151" t="s">
        <v>62</v>
      </c>
      <c r="H1378" s="151" t="s">
        <v>62</v>
      </c>
      <c r="I1378" s="151" t="s">
        <v>851</v>
      </c>
      <c r="J1378" s="151" t="s">
        <v>852</v>
      </c>
      <c r="K1378" s="151" t="s">
        <v>736</v>
      </c>
      <c r="L1378" s="151" t="s">
        <v>62</v>
      </c>
      <c r="M1378" s="158">
        <v>-491.25</v>
      </c>
    </row>
    <row r="1379" spans="1:13" hidden="1" outlineLevel="2" x14ac:dyDescent="0.2">
      <c r="A1379" s="156">
        <v>202007</v>
      </c>
      <c r="B1379" s="150">
        <v>1300000578</v>
      </c>
      <c r="C1379" s="151" t="s">
        <v>944</v>
      </c>
      <c r="D1379" s="152">
        <v>44047</v>
      </c>
      <c r="E1379" s="151" t="s">
        <v>316</v>
      </c>
      <c r="F1379" s="151" t="s">
        <v>317</v>
      </c>
      <c r="G1379" s="151" t="s">
        <v>876</v>
      </c>
      <c r="H1379" s="151" t="s">
        <v>466</v>
      </c>
      <c r="I1379" s="151" t="s">
        <v>851</v>
      </c>
      <c r="J1379" s="151" t="s">
        <v>852</v>
      </c>
      <c r="K1379" s="151" t="s">
        <v>736</v>
      </c>
      <c r="L1379" s="151" t="s">
        <v>1581</v>
      </c>
      <c r="M1379" s="158">
        <v>491.25</v>
      </c>
    </row>
    <row r="1380" spans="1:13" hidden="1" outlineLevel="2" x14ac:dyDescent="0.2">
      <c r="A1380" s="156">
        <v>202007</v>
      </c>
      <c r="B1380" s="150">
        <v>1300000579</v>
      </c>
      <c r="C1380" s="151" t="s">
        <v>944</v>
      </c>
      <c r="D1380" s="152">
        <v>44023</v>
      </c>
      <c r="E1380" s="151" t="s">
        <v>777</v>
      </c>
      <c r="F1380" s="151" t="s">
        <v>607</v>
      </c>
      <c r="G1380" s="151" t="s">
        <v>62</v>
      </c>
      <c r="H1380" s="151" t="s">
        <v>62</v>
      </c>
      <c r="I1380" s="151" t="s">
        <v>860</v>
      </c>
      <c r="J1380" s="151" t="s">
        <v>861</v>
      </c>
      <c r="K1380" s="151" t="s">
        <v>736</v>
      </c>
      <c r="L1380" s="151" t="s">
        <v>62</v>
      </c>
      <c r="M1380" s="158">
        <v>-3211.4</v>
      </c>
    </row>
    <row r="1381" spans="1:13" hidden="1" outlineLevel="2" x14ac:dyDescent="0.2">
      <c r="A1381" s="156">
        <v>202007</v>
      </c>
      <c r="B1381" s="150">
        <v>1300000579</v>
      </c>
      <c r="C1381" s="151" t="s">
        <v>944</v>
      </c>
      <c r="D1381" s="152">
        <v>44023</v>
      </c>
      <c r="E1381" s="151" t="s">
        <v>316</v>
      </c>
      <c r="F1381" s="151" t="s">
        <v>317</v>
      </c>
      <c r="G1381" s="151" t="s">
        <v>817</v>
      </c>
      <c r="H1381" s="151" t="s">
        <v>526</v>
      </c>
      <c r="I1381" s="151" t="s">
        <v>860</v>
      </c>
      <c r="J1381" s="151" t="s">
        <v>861</v>
      </c>
      <c r="K1381" s="151" t="s">
        <v>736</v>
      </c>
      <c r="L1381" s="151" t="s">
        <v>1582</v>
      </c>
      <c r="M1381" s="158">
        <v>123.45</v>
      </c>
    </row>
    <row r="1382" spans="1:13" hidden="1" outlineLevel="2" x14ac:dyDescent="0.2">
      <c r="A1382" s="156">
        <v>202007</v>
      </c>
      <c r="B1382" s="150">
        <v>1300000579</v>
      </c>
      <c r="C1382" s="151" t="s">
        <v>944</v>
      </c>
      <c r="D1382" s="152">
        <v>44023</v>
      </c>
      <c r="E1382" s="151" t="s">
        <v>316</v>
      </c>
      <c r="F1382" s="151" t="s">
        <v>317</v>
      </c>
      <c r="G1382" s="151" t="s">
        <v>817</v>
      </c>
      <c r="H1382" s="151" t="s">
        <v>526</v>
      </c>
      <c r="I1382" s="151" t="s">
        <v>860</v>
      </c>
      <c r="J1382" s="151" t="s">
        <v>861</v>
      </c>
      <c r="K1382" s="151" t="s">
        <v>736</v>
      </c>
      <c r="L1382" s="151" t="s">
        <v>1583</v>
      </c>
      <c r="M1382" s="158">
        <v>250.68</v>
      </c>
    </row>
    <row r="1383" spans="1:13" hidden="1" outlineLevel="2" x14ac:dyDescent="0.2">
      <c r="A1383" s="156">
        <v>202007</v>
      </c>
      <c r="B1383" s="150">
        <v>1300000579</v>
      </c>
      <c r="C1383" s="151" t="s">
        <v>944</v>
      </c>
      <c r="D1383" s="152">
        <v>44023</v>
      </c>
      <c r="E1383" s="151" t="s">
        <v>316</v>
      </c>
      <c r="F1383" s="151" t="s">
        <v>317</v>
      </c>
      <c r="G1383" s="151" t="s">
        <v>817</v>
      </c>
      <c r="H1383" s="151" t="s">
        <v>540</v>
      </c>
      <c r="I1383" s="151" t="s">
        <v>860</v>
      </c>
      <c r="J1383" s="151" t="s">
        <v>861</v>
      </c>
      <c r="K1383" s="151" t="s">
        <v>736</v>
      </c>
      <c r="L1383" s="151" t="s">
        <v>1584</v>
      </c>
      <c r="M1383" s="158">
        <v>239.89</v>
      </c>
    </row>
    <row r="1384" spans="1:13" hidden="1" outlineLevel="2" x14ac:dyDescent="0.2">
      <c r="A1384" s="156">
        <v>202007</v>
      </c>
      <c r="B1384" s="150">
        <v>1300000579</v>
      </c>
      <c r="C1384" s="151" t="s">
        <v>944</v>
      </c>
      <c r="D1384" s="152">
        <v>44023</v>
      </c>
      <c r="E1384" s="151" t="s">
        <v>316</v>
      </c>
      <c r="F1384" s="151" t="s">
        <v>317</v>
      </c>
      <c r="G1384" s="151" t="s">
        <v>817</v>
      </c>
      <c r="H1384" s="151" t="s">
        <v>540</v>
      </c>
      <c r="I1384" s="151" t="s">
        <v>860</v>
      </c>
      <c r="J1384" s="151" t="s">
        <v>861</v>
      </c>
      <c r="K1384" s="151" t="s">
        <v>736</v>
      </c>
      <c r="L1384" s="151" t="s">
        <v>1585</v>
      </c>
      <c r="M1384" s="158">
        <v>125.99</v>
      </c>
    </row>
    <row r="1385" spans="1:13" hidden="1" outlineLevel="2" x14ac:dyDescent="0.2">
      <c r="A1385" s="156">
        <v>202007</v>
      </c>
      <c r="B1385" s="150">
        <v>1300000579</v>
      </c>
      <c r="C1385" s="151" t="s">
        <v>944</v>
      </c>
      <c r="D1385" s="152">
        <v>44023</v>
      </c>
      <c r="E1385" s="151" t="s">
        <v>316</v>
      </c>
      <c r="F1385" s="151" t="s">
        <v>317</v>
      </c>
      <c r="G1385" s="151" t="s">
        <v>817</v>
      </c>
      <c r="H1385" s="151" t="s">
        <v>540</v>
      </c>
      <c r="I1385" s="151" t="s">
        <v>860</v>
      </c>
      <c r="J1385" s="151" t="s">
        <v>861</v>
      </c>
      <c r="K1385" s="151" t="s">
        <v>736</v>
      </c>
      <c r="L1385" s="151" t="s">
        <v>1586</v>
      </c>
      <c r="M1385" s="158">
        <v>1006.59</v>
      </c>
    </row>
    <row r="1386" spans="1:13" hidden="1" outlineLevel="2" x14ac:dyDescent="0.2">
      <c r="A1386" s="156">
        <v>202007</v>
      </c>
      <c r="B1386" s="150">
        <v>1300000579</v>
      </c>
      <c r="C1386" s="151" t="s">
        <v>944</v>
      </c>
      <c r="D1386" s="152">
        <v>44023</v>
      </c>
      <c r="E1386" s="151" t="s">
        <v>316</v>
      </c>
      <c r="F1386" s="151" t="s">
        <v>317</v>
      </c>
      <c r="G1386" s="151" t="s">
        <v>817</v>
      </c>
      <c r="H1386" s="151" t="s">
        <v>536</v>
      </c>
      <c r="I1386" s="151" t="s">
        <v>860</v>
      </c>
      <c r="J1386" s="151" t="s">
        <v>861</v>
      </c>
      <c r="K1386" s="151" t="s">
        <v>736</v>
      </c>
      <c r="L1386" s="151" t="s">
        <v>1587</v>
      </c>
      <c r="M1386" s="158">
        <v>123.45</v>
      </c>
    </row>
    <row r="1387" spans="1:13" hidden="1" outlineLevel="2" x14ac:dyDescent="0.2">
      <c r="A1387" s="156">
        <v>202007</v>
      </c>
      <c r="B1387" s="150">
        <v>1300000579</v>
      </c>
      <c r="C1387" s="151" t="s">
        <v>944</v>
      </c>
      <c r="D1387" s="152">
        <v>44023</v>
      </c>
      <c r="E1387" s="151" t="s">
        <v>316</v>
      </c>
      <c r="F1387" s="151" t="s">
        <v>317</v>
      </c>
      <c r="G1387" s="151" t="s">
        <v>817</v>
      </c>
      <c r="H1387" s="151" t="s">
        <v>536</v>
      </c>
      <c r="I1387" s="151" t="s">
        <v>860</v>
      </c>
      <c r="J1387" s="151" t="s">
        <v>861</v>
      </c>
      <c r="K1387" s="151" t="s">
        <v>736</v>
      </c>
      <c r="L1387" s="151" t="s">
        <v>1588</v>
      </c>
      <c r="M1387" s="158">
        <v>123.45</v>
      </c>
    </row>
    <row r="1388" spans="1:13" hidden="1" outlineLevel="2" x14ac:dyDescent="0.2">
      <c r="A1388" s="156">
        <v>202007</v>
      </c>
      <c r="B1388" s="150">
        <v>1300000579</v>
      </c>
      <c r="C1388" s="151" t="s">
        <v>944</v>
      </c>
      <c r="D1388" s="152">
        <v>44023</v>
      </c>
      <c r="E1388" s="151" t="s">
        <v>316</v>
      </c>
      <c r="F1388" s="151" t="s">
        <v>317</v>
      </c>
      <c r="G1388" s="151" t="s">
        <v>817</v>
      </c>
      <c r="H1388" s="151" t="s">
        <v>536</v>
      </c>
      <c r="I1388" s="151" t="s">
        <v>860</v>
      </c>
      <c r="J1388" s="151" t="s">
        <v>861</v>
      </c>
      <c r="K1388" s="151" t="s">
        <v>736</v>
      </c>
      <c r="L1388" s="151" t="s">
        <v>1589</v>
      </c>
      <c r="M1388" s="158">
        <v>123.45</v>
      </c>
    </row>
    <row r="1389" spans="1:13" hidden="1" outlineLevel="2" x14ac:dyDescent="0.2">
      <c r="A1389" s="156">
        <v>202007</v>
      </c>
      <c r="B1389" s="150">
        <v>1300000579</v>
      </c>
      <c r="C1389" s="151" t="s">
        <v>944</v>
      </c>
      <c r="D1389" s="152">
        <v>44023</v>
      </c>
      <c r="E1389" s="151" t="s">
        <v>316</v>
      </c>
      <c r="F1389" s="151" t="s">
        <v>317</v>
      </c>
      <c r="G1389" s="151" t="s">
        <v>817</v>
      </c>
      <c r="H1389" s="151" t="s">
        <v>536</v>
      </c>
      <c r="I1389" s="151" t="s">
        <v>860</v>
      </c>
      <c r="J1389" s="151" t="s">
        <v>861</v>
      </c>
      <c r="K1389" s="151" t="s">
        <v>736</v>
      </c>
      <c r="L1389" s="151" t="s">
        <v>1590</v>
      </c>
      <c r="M1389" s="158">
        <v>123.45</v>
      </c>
    </row>
    <row r="1390" spans="1:13" hidden="1" outlineLevel="2" x14ac:dyDescent="0.2">
      <c r="A1390" s="156">
        <v>202007</v>
      </c>
      <c r="B1390" s="150">
        <v>1300000579</v>
      </c>
      <c r="C1390" s="151" t="s">
        <v>944</v>
      </c>
      <c r="D1390" s="152">
        <v>44023</v>
      </c>
      <c r="E1390" s="151" t="s">
        <v>316</v>
      </c>
      <c r="F1390" s="151" t="s">
        <v>317</v>
      </c>
      <c r="G1390" s="151" t="s">
        <v>807</v>
      </c>
      <c r="H1390" s="151" t="s">
        <v>418</v>
      </c>
      <c r="I1390" s="151" t="s">
        <v>860</v>
      </c>
      <c r="J1390" s="151" t="s">
        <v>861</v>
      </c>
      <c r="K1390" s="151" t="s">
        <v>736</v>
      </c>
      <c r="L1390" s="151" t="s">
        <v>1591</v>
      </c>
      <c r="M1390" s="158">
        <v>123.45</v>
      </c>
    </row>
    <row r="1391" spans="1:13" hidden="1" outlineLevel="2" x14ac:dyDescent="0.2">
      <c r="A1391" s="156">
        <v>202007</v>
      </c>
      <c r="B1391" s="150">
        <v>1300000579</v>
      </c>
      <c r="C1391" s="151" t="s">
        <v>944</v>
      </c>
      <c r="D1391" s="152">
        <v>44023</v>
      </c>
      <c r="E1391" s="151" t="s">
        <v>320</v>
      </c>
      <c r="F1391" s="151" t="s">
        <v>321</v>
      </c>
      <c r="G1391" s="151" t="s">
        <v>817</v>
      </c>
      <c r="H1391" s="151" t="s">
        <v>526</v>
      </c>
      <c r="I1391" s="151" t="s">
        <v>860</v>
      </c>
      <c r="J1391" s="151" t="s">
        <v>861</v>
      </c>
      <c r="K1391" s="151" t="s">
        <v>736</v>
      </c>
      <c r="L1391" s="151" t="s">
        <v>1592</v>
      </c>
      <c r="M1391" s="158">
        <v>256</v>
      </c>
    </row>
    <row r="1392" spans="1:13" hidden="1" outlineLevel="2" x14ac:dyDescent="0.2">
      <c r="A1392" s="156">
        <v>202007</v>
      </c>
      <c r="B1392" s="150">
        <v>1300000579</v>
      </c>
      <c r="C1392" s="151" t="s">
        <v>944</v>
      </c>
      <c r="D1392" s="152">
        <v>44023</v>
      </c>
      <c r="E1392" s="151" t="s">
        <v>320</v>
      </c>
      <c r="F1392" s="151" t="s">
        <v>321</v>
      </c>
      <c r="G1392" s="151" t="s">
        <v>817</v>
      </c>
      <c r="H1392" s="151" t="s">
        <v>443</v>
      </c>
      <c r="I1392" s="151" t="s">
        <v>860</v>
      </c>
      <c r="J1392" s="151" t="s">
        <v>861</v>
      </c>
      <c r="K1392" s="151" t="s">
        <v>736</v>
      </c>
      <c r="L1392" s="151" t="s">
        <v>1593</v>
      </c>
      <c r="M1392" s="158">
        <v>333.41</v>
      </c>
    </row>
    <row r="1393" spans="1:13" hidden="1" outlineLevel="2" x14ac:dyDescent="0.2">
      <c r="A1393" s="156">
        <v>202007</v>
      </c>
      <c r="B1393" s="150">
        <v>1300000579</v>
      </c>
      <c r="C1393" s="151" t="s">
        <v>944</v>
      </c>
      <c r="D1393" s="152">
        <v>44023</v>
      </c>
      <c r="E1393" s="151" t="s">
        <v>320</v>
      </c>
      <c r="F1393" s="151" t="s">
        <v>321</v>
      </c>
      <c r="G1393" s="151" t="s">
        <v>817</v>
      </c>
      <c r="H1393" s="151" t="s">
        <v>443</v>
      </c>
      <c r="I1393" s="151" t="s">
        <v>860</v>
      </c>
      <c r="J1393" s="151" t="s">
        <v>861</v>
      </c>
      <c r="K1393" s="151" t="s">
        <v>736</v>
      </c>
      <c r="L1393" s="151" t="s">
        <v>1594</v>
      </c>
      <c r="M1393" s="158">
        <v>258.14</v>
      </c>
    </row>
    <row r="1394" spans="1:13" hidden="1" outlineLevel="2" x14ac:dyDescent="0.2">
      <c r="A1394" s="156">
        <v>202007</v>
      </c>
      <c r="B1394" s="150">
        <v>1300000580</v>
      </c>
      <c r="C1394" s="151" t="s">
        <v>944</v>
      </c>
      <c r="D1394" s="152">
        <v>44047</v>
      </c>
      <c r="E1394" s="151" t="s">
        <v>316</v>
      </c>
      <c r="F1394" s="151" t="s">
        <v>317</v>
      </c>
      <c r="G1394" s="151" t="s">
        <v>876</v>
      </c>
      <c r="H1394" s="151" t="s">
        <v>360</v>
      </c>
      <c r="I1394" s="151" t="s">
        <v>866</v>
      </c>
      <c r="J1394" s="151" t="s">
        <v>867</v>
      </c>
      <c r="K1394" s="151" t="s">
        <v>736</v>
      </c>
      <c r="L1394" s="151" t="s">
        <v>978</v>
      </c>
      <c r="M1394" s="158">
        <v>1335</v>
      </c>
    </row>
    <row r="1395" spans="1:13" hidden="1" outlineLevel="2" x14ac:dyDescent="0.2">
      <c r="A1395" s="156">
        <v>202007</v>
      </c>
      <c r="B1395" s="150">
        <v>1300000580</v>
      </c>
      <c r="C1395" s="151" t="s">
        <v>944</v>
      </c>
      <c r="D1395" s="152">
        <v>44047</v>
      </c>
      <c r="E1395" s="151" t="s">
        <v>777</v>
      </c>
      <c r="F1395" s="151" t="s">
        <v>607</v>
      </c>
      <c r="G1395" s="151" t="s">
        <v>62</v>
      </c>
      <c r="H1395" s="151" t="s">
        <v>62</v>
      </c>
      <c r="I1395" s="151" t="s">
        <v>866</v>
      </c>
      <c r="J1395" s="151" t="s">
        <v>867</v>
      </c>
      <c r="K1395" s="151" t="s">
        <v>736</v>
      </c>
      <c r="L1395" s="151" t="s">
        <v>62</v>
      </c>
      <c r="M1395" s="158">
        <v>-1335</v>
      </c>
    </row>
    <row r="1396" spans="1:13" hidden="1" outlineLevel="1" collapsed="1" x14ac:dyDescent="0.2">
      <c r="A1396" s="157">
        <v>202007</v>
      </c>
      <c r="B1396" s="153"/>
      <c r="C1396" s="154"/>
      <c r="D1396" s="155"/>
      <c r="E1396" s="154"/>
      <c r="F1396" s="154"/>
      <c r="G1396" s="154"/>
      <c r="H1396" s="154"/>
      <c r="I1396" s="154"/>
      <c r="J1396" s="154"/>
      <c r="K1396" s="154"/>
      <c r="L1396" s="154"/>
      <c r="M1396" s="159">
        <f>SUBTOTAL(9,M1226:M1395)</f>
        <v>0</v>
      </c>
    </row>
    <row r="1397" spans="1:13" hidden="1" outlineLevel="2" x14ac:dyDescent="0.2">
      <c r="A1397" s="156">
        <v>202008</v>
      </c>
      <c r="B1397" s="150">
        <v>3100023</v>
      </c>
      <c r="C1397" s="151" t="s">
        <v>732</v>
      </c>
      <c r="D1397" s="152">
        <v>44061</v>
      </c>
      <c r="E1397" s="151" t="s">
        <v>741</v>
      </c>
      <c r="F1397" s="151" t="s">
        <v>586</v>
      </c>
      <c r="G1397" s="151" t="s">
        <v>62</v>
      </c>
      <c r="H1397" s="151" t="s">
        <v>62</v>
      </c>
      <c r="I1397" s="151" t="s">
        <v>62</v>
      </c>
      <c r="J1397" s="151" t="s">
        <v>62</v>
      </c>
      <c r="K1397" s="151" t="s">
        <v>736</v>
      </c>
      <c r="L1397" s="151" t="s">
        <v>1595</v>
      </c>
      <c r="M1397" s="158">
        <v>426475.35</v>
      </c>
    </row>
    <row r="1398" spans="1:13" hidden="1" outlineLevel="2" x14ac:dyDescent="0.2">
      <c r="A1398" s="156">
        <v>202008</v>
      </c>
      <c r="B1398" s="150">
        <v>3100023</v>
      </c>
      <c r="C1398" s="151" t="s">
        <v>732</v>
      </c>
      <c r="D1398" s="152">
        <v>44061</v>
      </c>
      <c r="E1398" s="151" t="s">
        <v>733</v>
      </c>
      <c r="F1398" s="151" t="s">
        <v>13</v>
      </c>
      <c r="G1398" s="151" t="s">
        <v>62</v>
      </c>
      <c r="H1398" s="151" t="s">
        <v>62</v>
      </c>
      <c r="I1398" s="151" t="s">
        <v>758</v>
      </c>
      <c r="J1398" s="151" t="s">
        <v>759</v>
      </c>
      <c r="K1398" s="151" t="s">
        <v>736</v>
      </c>
      <c r="L1398" s="151" t="s">
        <v>1596</v>
      </c>
      <c r="M1398" s="158">
        <v>-423875.35</v>
      </c>
    </row>
    <row r="1399" spans="1:13" hidden="1" outlineLevel="2" x14ac:dyDescent="0.2">
      <c r="A1399" s="156">
        <v>202008</v>
      </c>
      <c r="B1399" s="150">
        <v>3100023</v>
      </c>
      <c r="C1399" s="151" t="s">
        <v>732</v>
      </c>
      <c r="D1399" s="152">
        <v>44061</v>
      </c>
      <c r="E1399" s="151" t="s">
        <v>733</v>
      </c>
      <c r="F1399" s="151" t="s">
        <v>13</v>
      </c>
      <c r="G1399" s="151" t="s">
        <v>62</v>
      </c>
      <c r="H1399" s="151" t="s">
        <v>62</v>
      </c>
      <c r="I1399" s="151" t="s">
        <v>758</v>
      </c>
      <c r="J1399" s="151" t="s">
        <v>759</v>
      </c>
      <c r="K1399" s="151" t="s">
        <v>736</v>
      </c>
      <c r="L1399" s="151" t="s">
        <v>1597</v>
      </c>
      <c r="M1399" s="158">
        <v>-2600</v>
      </c>
    </row>
    <row r="1400" spans="1:13" hidden="1" outlineLevel="2" x14ac:dyDescent="0.2">
      <c r="A1400" s="156">
        <v>202008</v>
      </c>
      <c r="B1400" s="150">
        <v>15200028</v>
      </c>
      <c r="C1400" s="151" t="s">
        <v>772</v>
      </c>
      <c r="D1400" s="152">
        <v>44067</v>
      </c>
      <c r="E1400" s="151" t="s">
        <v>777</v>
      </c>
      <c r="F1400" s="151" t="s">
        <v>607</v>
      </c>
      <c r="G1400" s="151" t="s">
        <v>62</v>
      </c>
      <c r="H1400" s="151" t="s">
        <v>62</v>
      </c>
      <c r="I1400" s="151" t="s">
        <v>787</v>
      </c>
      <c r="J1400" s="151" t="s">
        <v>788</v>
      </c>
      <c r="K1400" s="151" t="s">
        <v>736</v>
      </c>
      <c r="L1400" s="151" t="s">
        <v>1598</v>
      </c>
      <c r="M1400" s="158">
        <v>-180000</v>
      </c>
    </row>
    <row r="1401" spans="1:13" hidden="1" outlineLevel="2" x14ac:dyDescent="0.2">
      <c r="A1401" s="156">
        <v>202008</v>
      </c>
      <c r="B1401" s="150">
        <v>15200028</v>
      </c>
      <c r="C1401" s="151" t="s">
        <v>772</v>
      </c>
      <c r="D1401" s="152">
        <v>44067</v>
      </c>
      <c r="E1401" s="151" t="s">
        <v>773</v>
      </c>
      <c r="F1401" s="151" t="s">
        <v>584</v>
      </c>
      <c r="G1401" s="151" t="s">
        <v>62</v>
      </c>
      <c r="H1401" s="151" t="s">
        <v>62</v>
      </c>
      <c r="I1401" s="151" t="s">
        <v>787</v>
      </c>
      <c r="J1401" s="151" t="s">
        <v>788</v>
      </c>
      <c r="K1401" s="151" t="s">
        <v>736</v>
      </c>
      <c r="L1401" s="151" t="s">
        <v>1598</v>
      </c>
      <c r="M1401" s="158">
        <v>180000</v>
      </c>
    </row>
    <row r="1402" spans="1:13" hidden="1" outlineLevel="2" x14ac:dyDescent="0.2">
      <c r="A1402" s="156">
        <v>202008</v>
      </c>
      <c r="B1402" s="150">
        <v>15200029</v>
      </c>
      <c r="C1402" s="151" t="s">
        <v>772</v>
      </c>
      <c r="D1402" s="152">
        <v>44070</v>
      </c>
      <c r="E1402" s="151" t="s">
        <v>777</v>
      </c>
      <c r="F1402" s="151" t="s">
        <v>607</v>
      </c>
      <c r="G1402" s="151" t="s">
        <v>62</v>
      </c>
      <c r="H1402" s="151" t="s">
        <v>62</v>
      </c>
      <c r="I1402" s="151" t="s">
        <v>787</v>
      </c>
      <c r="J1402" s="151" t="s">
        <v>788</v>
      </c>
      <c r="K1402" s="151" t="s">
        <v>736</v>
      </c>
      <c r="L1402" s="151" t="s">
        <v>1599</v>
      </c>
      <c r="M1402" s="158">
        <v>180000</v>
      </c>
    </row>
    <row r="1403" spans="1:13" hidden="1" outlineLevel="2" x14ac:dyDescent="0.2">
      <c r="A1403" s="156">
        <v>202008</v>
      </c>
      <c r="B1403" s="150">
        <v>15200029</v>
      </c>
      <c r="C1403" s="151" t="s">
        <v>772</v>
      </c>
      <c r="D1403" s="152">
        <v>44070</v>
      </c>
      <c r="E1403" s="151" t="s">
        <v>773</v>
      </c>
      <c r="F1403" s="151" t="s">
        <v>584</v>
      </c>
      <c r="G1403" s="151" t="s">
        <v>62</v>
      </c>
      <c r="H1403" s="151" t="s">
        <v>62</v>
      </c>
      <c r="I1403" s="151" t="s">
        <v>787</v>
      </c>
      <c r="J1403" s="151" t="s">
        <v>788</v>
      </c>
      <c r="K1403" s="151" t="s">
        <v>736</v>
      </c>
      <c r="L1403" s="151" t="s">
        <v>1599</v>
      </c>
      <c r="M1403" s="158">
        <v>-180000</v>
      </c>
    </row>
    <row r="1404" spans="1:13" hidden="1" outlineLevel="2" x14ac:dyDescent="0.2">
      <c r="A1404" s="156">
        <v>202008</v>
      </c>
      <c r="B1404" s="150">
        <v>22200030</v>
      </c>
      <c r="C1404" s="151" t="s">
        <v>813</v>
      </c>
      <c r="D1404" s="152">
        <v>44063</v>
      </c>
      <c r="E1404" s="151" t="s">
        <v>384</v>
      </c>
      <c r="F1404" s="151" t="s">
        <v>385</v>
      </c>
      <c r="G1404" s="151" t="s">
        <v>817</v>
      </c>
      <c r="H1404" s="151" t="s">
        <v>536</v>
      </c>
      <c r="I1404" s="151" t="s">
        <v>734</v>
      </c>
      <c r="J1404" s="151" t="s">
        <v>735</v>
      </c>
      <c r="K1404" s="151" t="s">
        <v>736</v>
      </c>
      <c r="L1404" s="151" t="s">
        <v>1519</v>
      </c>
      <c r="M1404" s="158">
        <v>-59470.85</v>
      </c>
    </row>
    <row r="1405" spans="1:13" hidden="1" outlineLevel="2" x14ac:dyDescent="0.2">
      <c r="A1405" s="156">
        <v>202008</v>
      </c>
      <c r="B1405" s="150">
        <v>22200030</v>
      </c>
      <c r="C1405" s="151" t="s">
        <v>813</v>
      </c>
      <c r="D1405" s="152">
        <v>44063</v>
      </c>
      <c r="E1405" s="151" t="s">
        <v>733</v>
      </c>
      <c r="F1405" s="151" t="s">
        <v>13</v>
      </c>
      <c r="G1405" s="151" t="s">
        <v>62</v>
      </c>
      <c r="H1405" s="151" t="s">
        <v>62</v>
      </c>
      <c r="I1405" s="151" t="s">
        <v>734</v>
      </c>
      <c r="J1405" s="151" t="s">
        <v>735</v>
      </c>
      <c r="K1405" s="151" t="s">
        <v>736</v>
      </c>
      <c r="L1405" s="151" t="s">
        <v>1519</v>
      </c>
      <c r="M1405" s="158">
        <v>59470.85</v>
      </c>
    </row>
    <row r="1406" spans="1:13" hidden="1" outlineLevel="2" x14ac:dyDescent="0.2">
      <c r="A1406" s="156">
        <v>202008</v>
      </c>
      <c r="B1406" s="150">
        <v>22200031</v>
      </c>
      <c r="C1406" s="151" t="s">
        <v>813</v>
      </c>
      <c r="D1406" s="152">
        <v>44063</v>
      </c>
      <c r="E1406" s="151" t="s">
        <v>733</v>
      </c>
      <c r="F1406" s="151" t="s">
        <v>13</v>
      </c>
      <c r="G1406" s="151" t="s">
        <v>62</v>
      </c>
      <c r="H1406" s="151" t="s">
        <v>62</v>
      </c>
      <c r="I1406" s="151" t="s">
        <v>758</v>
      </c>
      <c r="J1406" s="151" t="s">
        <v>759</v>
      </c>
      <c r="K1406" s="151" t="s">
        <v>736</v>
      </c>
      <c r="L1406" s="151" t="s">
        <v>1600</v>
      </c>
      <c r="M1406" s="158">
        <v>85414.17</v>
      </c>
    </row>
    <row r="1407" spans="1:13" hidden="1" outlineLevel="2" x14ac:dyDescent="0.2">
      <c r="A1407" s="156">
        <v>202008</v>
      </c>
      <c r="B1407" s="150">
        <v>22200031</v>
      </c>
      <c r="C1407" s="151" t="s">
        <v>813</v>
      </c>
      <c r="D1407" s="152">
        <v>44063</v>
      </c>
      <c r="E1407" s="151" t="s">
        <v>384</v>
      </c>
      <c r="F1407" s="151" t="s">
        <v>385</v>
      </c>
      <c r="G1407" s="151" t="s">
        <v>817</v>
      </c>
      <c r="H1407" s="151" t="s">
        <v>540</v>
      </c>
      <c r="I1407" s="151" t="s">
        <v>758</v>
      </c>
      <c r="J1407" s="151" t="s">
        <v>759</v>
      </c>
      <c r="K1407" s="151" t="s">
        <v>736</v>
      </c>
      <c r="L1407" s="151" t="s">
        <v>1600</v>
      </c>
      <c r="M1407" s="158">
        <v>-85414.17</v>
      </c>
    </row>
    <row r="1408" spans="1:13" hidden="1" outlineLevel="2" x14ac:dyDescent="0.2">
      <c r="A1408" s="156">
        <v>202008</v>
      </c>
      <c r="B1408" s="150">
        <v>22200032</v>
      </c>
      <c r="C1408" s="151" t="s">
        <v>813</v>
      </c>
      <c r="D1408" s="152">
        <v>44063</v>
      </c>
      <c r="E1408" s="151" t="s">
        <v>384</v>
      </c>
      <c r="F1408" s="151" t="s">
        <v>385</v>
      </c>
      <c r="G1408" s="151" t="s">
        <v>817</v>
      </c>
      <c r="H1408" s="151" t="s">
        <v>536</v>
      </c>
      <c r="I1408" s="151" t="s">
        <v>1601</v>
      </c>
      <c r="J1408" s="151" t="s">
        <v>1602</v>
      </c>
      <c r="K1408" s="151" t="s">
        <v>736</v>
      </c>
      <c r="L1408" s="151" t="s">
        <v>1603</v>
      </c>
      <c r="M1408" s="158">
        <v>-43182.66</v>
      </c>
    </row>
    <row r="1409" spans="1:13" hidden="1" outlineLevel="2" x14ac:dyDescent="0.2">
      <c r="A1409" s="156">
        <v>202008</v>
      </c>
      <c r="B1409" s="150">
        <v>22200032</v>
      </c>
      <c r="C1409" s="151" t="s">
        <v>813</v>
      </c>
      <c r="D1409" s="152">
        <v>44063</v>
      </c>
      <c r="E1409" s="151" t="s">
        <v>733</v>
      </c>
      <c r="F1409" s="151" t="s">
        <v>13</v>
      </c>
      <c r="G1409" s="151" t="s">
        <v>62</v>
      </c>
      <c r="H1409" s="151" t="s">
        <v>62</v>
      </c>
      <c r="I1409" s="151" t="s">
        <v>1601</v>
      </c>
      <c r="J1409" s="151" t="s">
        <v>1602</v>
      </c>
      <c r="K1409" s="151" t="s">
        <v>736</v>
      </c>
      <c r="L1409" s="151" t="s">
        <v>1603</v>
      </c>
      <c r="M1409" s="158">
        <v>43182.66</v>
      </c>
    </row>
    <row r="1410" spans="1:13" hidden="1" outlineLevel="2" x14ac:dyDescent="0.2">
      <c r="A1410" s="156">
        <v>202008</v>
      </c>
      <c r="B1410" s="150">
        <v>22200034</v>
      </c>
      <c r="C1410" s="151" t="s">
        <v>813</v>
      </c>
      <c r="D1410" s="152">
        <v>44081</v>
      </c>
      <c r="E1410" s="151" t="s">
        <v>384</v>
      </c>
      <c r="F1410" s="151" t="s">
        <v>385</v>
      </c>
      <c r="G1410" s="151" t="s">
        <v>817</v>
      </c>
      <c r="H1410" s="151" t="s">
        <v>536</v>
      </c>
      <c r="I1410" s="151" t="s">
        <v>734</v>
      </c>
      <c r="J1410" s="151" t="s">
        <v>735</v>
      </c>
      <c r="K1410" s="151" t="s">
        <v>736</v>
      </c>
      <c r="L1410" s="151" t="s">
        <v>1604</v>
      </c>
      <c r="M1410" s="158">
        <v>-230427.66</v>
      </c>
    </row>
    <row r="1411" spans="1:13" hidden="1" outlineLevel="2" x14ac:dyDescent="0.2">
      <c r="A1411" s="156">
        <v>202008</v>
      </c>
      <c r="B1411" s="150">
        <v>22200034</v>
      </c>
      <c r="C1411" s="151" t="s">
        <v>813</v>
      </c>
      <c r="D1411" s="152">
        <v>44081</v>
      </c>
      <c r="E1411" s="151" t="s">
        <v>733</v>
      </c>
      <c r="F1411" s="151" t="s">
        <v>13</v>
      </c>
      <c r="G1411" s="151" t="s">
        <v>62</v>
      </c>
      <c r="H1411" s="151" t="s">
        <v>62</v>
      </c>
      <c r="I1411" s="151" t="s">
        <v>734</v>
      </c>
      <c r="J1411" s="151" t="s">
        <v>735</v>
      </c>
      <c r="K1411" s="151" t="s">
        <v>736</v>
      </c>
      <c r="L1411" s="151" t="s">
        <v>1604</v>
      </c>
      <c r="M1411" s="158">
        <v>230427.66</v>
      </c>
    </row>
    <row r="1412" spans="1:13" hidden="1" outlineLevel="2" x14ac:dyDescent="0.2">
      <c r="A1412" s="156">
        <v>202008</v>
      </c>
      <c r="B1412" s="150">
        <v>22200035</v>
      </c>
      <c r="C1412" s="151" t="s">
        <v>813</v>
      </c>
      <c r="D1412" s="152">
        <v>44081</v>
      </c>
      <c r="E1412" s="151" t="s">
        <v>733</v>
      </c>
      <c r="F1412" s="151" t="s">
        <v>13</v>
      </c>
      <c r="G1412" s="151" t="s">
        <v>62</v>
      </c>
      <c r="H1412" s="151" t="s">
        <v>62</v>
      </c>
      <c r="I1412" s="151" t="s">
        <v>738</v>
      </c>
      <c r="J1412" s="151" t="s">
        <v>739</v>
      </c>
      <c r="K1412" s="151" t="s">
        <v>736</v>
      </c>
      <c r="L1412" s="151" t="s">
        <v>1604</v>
      </c>
      <c r="M1412" s="158">
        <v>68410.710000000006</v>
      </c>
    </row>
    <row r="1413" spans="1:13" hidden="1" outlineLevel="2" x14ac:dyDescent="0.2">
      <c r="A1413" s="156">
        <v>202008</v>
      </c>
      <c r="B1413" s="150">
        <v>22200035</v>
      </c>
      <c r="C1413" s="151" t="s">
        <v>813</v>
      </c>
      <c r="D1413" s="152">
        <v>44081</v>
      </c>
      <c r="E1413" s="151" t="s">
        <v>384</v>
      </c>
      <c r="F1413" s="151" t="s">
        <v>385</v>
      </c>
      <c r="G1413" s="151" t="s">
        <v>817</v>
      </c>
      <c r="H1413" s="151" t="s">
        <v>538</v>
      </c>
      <c r="I1413" s="151" t="s">
        <v>738</v>
      </c>
      <c r="J1413" s="151" t="s">
        <v>739</v>
      </c>
      <c r="K1413" s="151" t="s">
        <v>736</v>
      </c>
      <c r="L1413" s="151" t="s">
        <v>1604</v>
      </c>
      <c r="M1413" s="158">
        <v>-68410.710000000006</v>
      </c>
    </row>
    <row r="1414" spans="1:13" hidden="1" outlineLevel="2" x14ac:dyDescent="0.2">
      <c r="A1414" s="156">
        <v>202008</v>
      </c>
      <c r="B1414" s="150">
        <v>22200036</v>
      </c>
      <c r="C1414" s="151" t="s">
        <v>813</v>
      </c>
      <c r="D1414" s="152">
        <v>44081</v>
      </c>
      <c r="E1414" s="151" t="s">
        <v>384</v>
      </c>
      <c r="F1414" s="151" t="s">
        <v>385</v>
      </c>
      <c r="G1414" s="151" t="s">
        <v>817</v>
      </c>
      <c r="H1414" s="151" t="s">
        <v>540</v>
      </c>
      <c r="I1414" s="151" t="s">
        <v>758</v>
      </c>
      <c r="J1414" s="151" t="s">
        <v>759</v>
      </c>
      <c r="K1414" s="151" t="s">
        <v>736</v>
      </c>
      <c r="L1414" s="151" t="s">
        <v>1605</v>
      </c>
      <c r="M1414" s="158">
        <v>-89030.45</v>
      </c>
    </row>
    <row r="1415" spans="1:13" hidden="1" outlineLevel="2" x14ac:dyDescent="0.2">
      <c r="A1415" s="156">
        <v>202008</v>
      </c>
      <c r="B1415" s="150">
        <v>22200036</v>
      </c>
      <c r="C1415" s="151" t="s">
        <v>813</v>
      </c>
      <c r="D1415" s="152">
        <v>44081</v>
      </c>
      <c r="E1415" s="151" t="s">
        <v>733</v>
      </c>
      <c r="F1415" s="151" t="s">
        <v>13</v>
      </c>
      <c r="G1415" s="151" t="s">
        <v>62</v>
      </c>
      <c r="H1415" s="151" t="s">
        <v>62</v>
      </c>
      <c r="I1415" s="151" t="s">
        <v>758</v>
      </c>
      <c r="J1415" s="151" t="s">
        <v>759</v>
      </c>
      <c r="K1415" s="151" t="s">
        <v>736</v>
      </c>
      <c r="L1415" s="151" t="s">
        <v>1605</v>
      </c>
      <c r="M1415" s="158">
        <v>89030.45</v>
      </c>
    </row>
    <row r="1416" spans="1:13" hidden="1" outlineLevel="2" x14ac:dyDescent="0.2">
      <c r="A1416" s="156">
        <v>202008</v>
      </c>
      <c r="B1416" s="150">
        <v>33200032</v>
      </c>
      <c r="C1416" s="151" t="s">
        <v>816</v>
      </c>
      <c r="D1416" s="152">
        <v>44074</v>
      </c>
      <c r="E1416" s="151" t="s">
        <v>471</v>
      </c>
      <c r="F1416" s="151" t="s">
        <v>472</v>
      </c>
      <c r="G1416" s="151" t="s">
        <v>817</v>
      </c>
      <c r="H1416" s="151" t="s">
        <v>526</v>
      </c>
      <c r="I1416" s="151" t="s">
        <v>62</v>
      </c>
      <c r="J1416" s="151" t="s">
        <v>62</v>
      </c>
      <c r="K1416" s="151" t="s">
        <v>736</v>
      </c>
      <c r="L1416" s="151" t="s">
        <v>1606</v>
      </c>
      <c r="M1416" s="158">
        <v>-523</v>
      </c>
    </row>
    <row r="1417" spans="1:13" hidden="1" outlineLevel="2" x14ac:dyDescent="0.2">
      <c r="A1417" s="156">
        <v>202008</v>
      </c>
      <c r="B1417" s="150">
        <v>33200032</v>
      </c>
      <c r="C1417" s="151" t="s">
        <v>816</v>
      </c>
      <c r="D1417" s="152">
        <v>44074</v>
      </c>
      <c r="E1417" s="151" t="s">
        <v>741</v>
      </c>
      <c r="F1417" s="151" t="s">
        <v>586</v>
      </c>
      <c r="G1417" s="151" t="s">
        <v>62</v>
      </c>
      <c r="H1417" s="151" t="s">
        <v>62</v>
      </c>
      <c r="I1417" s="151" t="s">
        <v>62</v>
      </c>
      <c r="J1417" s="151" t="s">
        <v>62</v>
      </c>
      <c r="K1417" s="151" t="s">
        <v>736</v>
      </c>
      <c r="L1417" s="151" t="s">
        <v>1606</v>
      </c>
      <c r="M1417" s="158">
        <v>523</v>
      </c>
    </row>
    <row r="1418" spans="1:13" hidden="1" outlineLevel="2" x14ac:dyDescent="0.2">
      <c r="A1418" s="156">
        <v>202008</v>
      </c>
      <c r="B1418" s="150">
        <v>33200033</v>
      </c>
      <c r="C1418" s="151" t="s">
        <v>816</v>
      </c>
      <c r="D1418" s="152">
        <v>44055</v>
      </c>
      <c r="E1418" s="151" t="s">
        <v>741</v>
      </c>
      <c r="F1418" s="151" t="s">
        <v>586</v>
      </c>
      <c r="G1418" s="151" t="s">
        <v>62</v>
      </c>
      <c r="H1418" s="151" t="s">
        <v>62</v>
      </c>
      <c r="I1418" s="151" t="s">
        <v>62</v>
      </c>
      <c r="J1418" s="151" t="s">
        <v>62</v>
      </c>
      <c r="K1418" s="151" t="s">
        <v>736</v>
      </c>
      <c r="L1418" s="151" t="s">
        <v>1607</v>
      </c>
      <c r="M1418" s="158">
        <v>6400</v>
      </c>
    </row>
    <row r="1419" spans="1:13" hidden="1" outlineLevel="2" x14ac:dyDescent="0.2">
      <c r="A1419" s="156">
        <v>202008</v>
      </c>
      <c r="B1419" s="150">
        <v>33200033</v>
      </c>
      <c r="C1419" s="151" t="s">
        <v>816</v>
      </c>
      <c r="D1419" s="152">
        <v>44055</v>
      </c>
      <c r="E1419" s="151" t="s">
        <v>733</v>
      </c>
      <c r="F1419" s="151" t="s">
        <v>13</v>
      </c>
      <c r="G1419" s="151" t="s">
        <v>62</v>
      </c>
      <c r="H1419" s="151" t="s">
        <v>62</v>
      </c>
      <c r="I1419" s="151" t="s">
        <v>1608</v>
      </c>
      <c r="J1419" s="151" t="s">
        <v>1609</v>
      </c>
      <c r="K1419" s="151" t="s">
        <v>736</v>
      </c>
      <c r="L1419" s="151" t="s">
        <v>1610</v>
      </c>
      <c r="M1419" s="158">
        <v>-6400</v>
      </c>
    </row>
    <row r="1420" spans="1:13" hidden="1" outlineLevel="2" x14ac:dyDescent="0.2">
      <c r="A1420" s="156">
        <v>202008</v>
      </c>
      <c r="B1420" s="150">
        <v>35200011</v>
      </c>
      <c r="C1420" s="151" t="s">
        <v>1148</v>
      </c>
      <c r="D1420" s="152">
        <v>44074</v>
      </c>
      <c r="E1420" s="151" t="s">
        <v>518</v>
      </c>
      <c r="F1420" s="151" t="s">
        <v>519</v>
      </c>
      <c r="G1420" s="151" t="s">
        <v>817</v>
      </c>
      <c r="H1420" s="151" t="s">
        <v>526</v>
      </c>
      <c r="I1420" s="151" t="s">
        <v>62</v>
      </c>
      <c r="J1420" s="151" t="s">
        <v>62</v>
      </c>
      <c r="K1420" s="151" t="s">
        <v>736</v>
      </c>
      <c r="L1420" s="151" t="s">
        <v>1529</v>
      </c>
      <c r="M1420" s="158">
        <v>14</v>
      </c>
    </row>
    <row r="1421" spans="1:13" hidden="1" outlineLevel="2" x14ac:dyDescent="0.2">
      <c r="A1421" s="156">
        <v>202008</v>
      </c>
      <c r="B1421" s="150">
        <v>35200011</v>
      </c>
      <c r="C1421" s="151" t="s">
        <v>1148</v>
      </c>
      <c r="D1421" s="152">
        <v>44074</v>
      </c>
      <c r="E1421" s="151" t="s">
        <v>741</v>
      </c>
      <c r="F1421" s="151" t="s">
        <v>586</v>
      </c>
      <c r="G1421" s="151" t="s">
        <v>62</v>
      </c>
      <c r="H1421" s="151" t="s">
        <v>62</v>
      </c>
      <c r="I1421" s="151" t="s">
        <v>62</v>
      </c>
      <c r="J1421" s="151" t="s">
        <v>62</v>
      </c>
      <c r="K1421" s="151" t="s">
        <v>736</v>
      </c>
      <c r="L1421" s="151" t="s">
        <v>1529</v>
      </c>
      <c r="M1421" s="158">
        <v>-14</v>
      </c>
    </row>
    <row r="1422" spans="1:13" hidden="1" outlineLevel="2" x14ac:dyDescent="0.2">
      <c r="A1422" s="156">
        <v>202008</v>
      </c>
      <c r="B1422" s="150">
        <v>36200065</v>
      </c>
      <c r="C1422" s="151" t="s">
        <v>842</v>
      </c>
      <c r="D1422" s="152">
        <v>44046</v>
      </c>
      <c r="E1422" s="151" t="s">
        <v>777</v>
      </c>
      <c r="F1422" s="151" t="s">
        <v>607</v>
      </c>
      <c r="G1422" s="151" t="s">
        <v>62</v>
      </c>
      <c r="H1422" s="151" t="s">
        <v>62</v>
      </c>
      <c r="I1422" s="151" t="s">
        <v>851</v>
      </c>
      <c r="J1422" s="151" t="s">
        <v>852</v>
      </c>
      <c r="K1422" s="151" t="s">
        <v>736</v>
      </c>
      <c r="L1422" s="151" t="s">
        <v>62</v>
      </c>
      <c r="M1422" s="158">
        <v>491.25</v>
      </c>
    </row>
    <row r="1423" spans="1:13" hidden="1" outlineLevel="2" x14ac:dyDescent="0.2">
      <c r="A1423" s="156">
        <v>202008</v>
      </c>
      <c r="B1423" s="150">
        <v>36200065</v>
      </c>
      <c r="C1423" s="151" t="s">
        <v>842</v>
      </c>
      <c r="D1423" s="152">
        <v>44046</v>
      </c>
      <c r="E1423" s="151" t="s">
        <v>777</v>
      </c>
      <c r="F1423" s="151" t="s">
        <v>607</v>
      </c>
      <c r="G1423" s="151" t="s">
        <v>62</v>
      </c>
      <c r="H1423" s="151" t="s">
        <v>62</v>
      </c>
      <c r="I1423" s="151" t="s">
        <v>857</v>
      </c>
      <c r="J1423" s="151" t="s">
        <v>755</v>
      </c>
      <c r="K1423" s="151" t="s">
        <v>736</v>
      </c>
      <c r="L1423" s="151" t="s">
        <v>62</v>
      </c>
      <c r="M1423" s="158">
        <v>334020.93</v>
      </c>
    </row>
    <row r="1424" spans="1:13" hidden="1" outlineLevel="2" x14ac:dyDescent="0.2">
      <c r="A1424" s="156">
        <v>202008</v>
      </c>
      <c r="B1424" s="150">
        <v>36200065</v>
      </c>
      <c r="C1424" s="151" t="s">
        <v>842</v>
      </c>
      <c r="D1424" s="152">
        <v>44046</v>
      </c>
      <c r="E1424" s="151" t="s">
        <v>741</v>
      </c>
      <c r="F1424" s="151" t="s">
        <v>586</v>
      </c>
      <c r="G1424" s="151" t="s">
        <v>62</v>
      </c>
      <c r="H1424" s="151" t="s">
        <v>62</v>
      </c>
      <c r="I1424" s="151" t="s">
        <v>62</v>
      </c>
      <c r="J1424" s="151" t="s">
        <v>62</v>
      </c>
      <c r="K1424" s="151" t="s">
        <v>736</v>
      </c>
      <c r="L1424" s="151" t="s">
        <v>848</v>
      </c>
      <c r="M1424" s="158">
        <v>-334512.18</v>
      </c>
    </row>
    <row r="1425" spans="1:13" hidden="1" outlineLevel="2" x14ac:dyDescent="0.2">
      <c r="A1425" s="156">
        <v>202008</v>
      </c>
      <c r="B1425" s="150">
        <v>36200066</v>
      </c>
      <c r="C1425" s="151" t="s">
        <v>842</v>
      </c>
      <c r="D1425" s="152">
        <v>44047</v>
      </c>
      <c r="E1425" s="151" t="s">
        <v>741</v>
      </c>
      <c r="F1425" s="151" t="s">
        <v>586</v>
      </c>
      <c r="G1425" s="151" t="s">
        <v>62</v>
      </c>
      <c r="H1425" s="151" t="s">
        <v>62</v>
      </c>
      <c r="I1425" s="151" t="s">
        <v>62</v>
      </c>
      <c r="J1425" s="151" t="s">
        <v>62</v>
      </c>
      <c r="K1425" s="151" t="s">
        <v>736</v>
      </c>
      <c r="L1425" s="151" t="s">
        <v>848</v>
      </c>
      <c r="M1425" s="158">
        <v>-11881.25</v>
      </c>
    </row>
    <row r="1426" spans="1:13" hidden="1" outlineLevel="2" x14ac:dyDescent="0.2">
      <c r="A1426" s="156">
        <v>202008</v>
      </c>
      <c r="B1426" s="150">
        <v>36200066</v>
      </c>
      <c r="C1426" s="151" t="s">
        <v>842</v>
      </c>
      <c r="D1426" s="152">
        <v>44047</v>
      </c>
      <c r="E1426" s="151" t="s">
        <v>777</v>
      </c>
      <c r="F1426" s="151" t="s">
        <v>607</v>
      </c>
      <c r="G1426" s="151" t="s">
        <v>62</v>
      </c>
      <c r="H1426" s="151" t="s">
        <v>62</v>
      </c>
      <c r="I1426" s="151" t="s">
        <v>862</v>
      </c>
      <c r="J1426" s="151" t="s">
        <v>863</v>
      </c>
      <c r="K1426" s="151" t="s">
        <v>736</v>
      </c>
      <c r="L1426" s="151" t="s">
        <v>62</v>
      </c>
      <c r="M1426" s="158">
        <v>11881.25</v>
      </c>
    </row>
    <row r="1427" spans="1:13" hidden="1" outlineLevel="2" x14ac:dyDescent="0.2">
      <c r="A1427" s="156">
        <v>202008</v>
      </c>
      <c r="B1427" s="150">
        <v>36200067</v>
      </c>
      <c r="C1427" s="151" t="s">
        <v>842</v>
      </c>
      <c r="D1427" s="152">
        <v>44048</v>
      </c>
      <c r="E1427" s="151" t="s">
        <v>741</v>
      </c>
      <c r="F1427" s="151" t="s">
        <v>586</v>
      </c>
      <c r="G1427" s="151" t="s">
        <v>62</v>
      </c>
      <c r="H1427" s="151" t="s">
        <v>62</v>
      </c>
      <c r="I1427" s="151" t="s">
        <v>62</v>
      </c>
      <c r="J1427" s="151" t="s">
        <v>62</v>
      </c>
      <c r="K1427" s="151" t="s">
        <v>736</v>
      </c>
      <c r="L1427" s="151" t="s">
        <v>848</v>
      </c>
      <c r="M1427" s="158">
        <v>-168.75</v>
      </c>
    </row>
    <row r="1428" spans="1:13" hidden="1" outlineLevel="2" x14ac:dyDescent="0.2">
      <c r="A1428" s="156">
        <v>202008</v>
      </c>
      <c r="B1428" s="150">
        <v>36200067</v>
      </c>
      <c r="C1428" s="151" t="s">
        <v>842</v>
      </c>
      <c r="D1428" s="152">
        <v>44048</v>
      </c>
      <c r="E1428" s="151" t="s">
        <v>777</v>
      </c>
      <c r="F1428" s="151" t="s">
        <v>607</v>
      </c>
      <c r="G1428" s="151" t="s">
        <v>62</v>
      </c>
      <c r="H1428" s="151" t="s">
        <v>62</v>
      </c>
      <c r="I1428" s="151" t="s">
        <v>851</v>
      </c>
      <c r="J1428" s="151" t="s">
        <v>852</v>
      </c>
      <c r="K1428" s="151" t="s">
        <v>736</v>
      </c>
      <c r="L1428" s="151" t="s">
        <v>62</v>
      </c>
      <c r="M1428" s="158">
        <v>168.75</v>
      </c>
    </row>
    <row r="1429" spans="1:13" hidden="1" outlineLevel="2" x14ac:dyDescent="0.2">
      <c r="A1429" s="156">
        <v>202008</v>
      </c>
      <c r="B1429" s="150">
        <v>36200068</v>
      </c>
      <c r="C1429" s="151" t="s">
        <v>842</v>
      </c>
      <c r="D1429" s="152">
        <v>44053</v>
      </c>
      <c r="E1429" s="151" t="s">
        <v>777</v>
      </c>
      <c r="F1429" s="151" t="s">
        <v>607</v>
      </c>
      <c r="G1429" s="151" t="s">
        <v>62</v>
      </c>
      <c r="H1429" s="151" t="s">
        <v>62</v>
      </c>
      <c r="I1429" s="151" t="s">
        <v>1457</v>
      </c>
      <c r="J1429" s="151" t="s">
        <v>1458</v>
      </c>
      <c r="K1429" s="151" t="s">
        <v>736</v>
      </c>
      <c r="L1429" s="151" t="s">
        <v>62</v>
      </c>
      <c r="M1429" s="158">
        <v>3611</v>
      </c>
    </row>
    <row r="1430" spans="1:13" hidden="1" outlineLevel="2" x14ac:dyDescent="0.2">
      <c r="A1430" s="156">
        <v>202008</v>
      </c>
      <c r="B1430" s="150">
        <v>36200068</v>
      </c>
      <c r="C1430" s="151" t="s">
        <v>842</v>
      </c>
      <c r="D1430" s="152">
        <v>44053</v>
      </c>
      <c r="E1430" s="151" t="s">
        <v>741</v>
      </c>
      <c r="F1430" s="151" t="s">
        <v>586</v>
      </c>
      <c r="G1430" s="151" t="s">
        <v>62</v>
      </c>
      <c r="H1430" s="151" t="s">
        <v>62</v>
      </c>
      <c r="I1430" s="151" t="s">
        <v>62</v>
      </c>
      <c r="J1430" s="151" t="s">
        <v>62</v>
      </c>
      <c r="K1430" s="151" t="s">
        <v>736</v>
      </c>
      <c r="L1430" s="151" t="s">
        <v>848</v>
      </c>
      <c r="M1430" s="158">
        <v>-3611</v>
      </c>
    </row>
    <row r="1431" spans="1:13" hidden="1" outlineLevel="2" x14ac:dyDescent="0.2">
      <c r="A1431" s="156">
        <v>202008</v>
      </c>
      <c r="B1431" s="150">
        <v>36200069</v>
      </c>
      <c r="C1431" s="151" t="s">
        <v>842</v>
      </c>
      <c r="D1431" s="152">
        <v>44056</v>
      </c>
      <c r="E1431" s="151" t="s">
        <v>777</v>
      </c>
      <c r="F1431" s="151" t="s">
        <v>607</v>
      </c>
      <c r="G1431" s="151" t="s">
        <v>62</v>
      </c>
      <c r="H1431" s="151" t="s">
        <v>62</v>
      </c>
      <c r="I1431" s="151" t="s">
        <v>860</v>
      </c>
      <c r="J1431" s="151" t="s">
        <v>861</v>
      </c>
      <c r="K1431" s="151" t="s">
        <v>736</v>
      </c>
      <c r="L1431" s="151" t="s">
        <v>62</v>
      </c>
      <c r="M1431" s="158">
        <v>3211.4</v>
      </c>
    </row>
    <row r="1432" spans="1:13" hidden="1" outlineLevel="2" x14ac:dyDescent="0.2">
      <c r="A1432" s="156">
        <v>202008</v>
      </c>
      <c r="B1432" s="150">
        <v>36200069</v>
      </c>
      <c r="C1432" s="151" t="s">
        <v>842</v>
      </c>
      <c r="D1432" s="152">
        <v>44056</v>
      </c>
      <c r="E1432" s="151" t="s">
        <v>777</v>
      </c>
      <c r="F1432" s="151" t="s">
        <v>607</v>
      </c>
      <c r="G1432" s="151" t="s">
        <v>62</v>
      </c>
      <c r="H1432" s="151" t="s">
        <v>62</v>
      </c>
      <c r="I1432" s="151" t="s">
        <v>1568</v>
      </c>
      <c r="J1432" s="151" t="s">
        <v>1569</v>
      </c>
      <c r="K1432" s="151" t="s">
        <v>736</v>
      </c>
      <c r="L1432" s="151" t="s">
        <v>62</v>
      </c>
      <c r="M1432" s="158">
        <v>1200</v>
      </c>
    </row>
    <row r="1433" spans="1:13" hidden="1" outlineLevel="2" x14ac:dyDescent="0.2">
      <c r="A1433" s="156">
        <v>202008</v>
      </c>
      <c r="B1433" s="150">
        <v>36200069</v>
      </c>
      <c r="C1433" s="151" t="s">
        <v>842</v>
      </c>
      <c r="D1433" s="152">
        <v>44056</v>
      </c>
      <c r="E1433" s="151" t="s">
        <v>777</v>
      </c>
      <c r="F1433" s="151" t="s">
        <v>607</v>
      </c>
      <c r="G1433" s="151" t="s">
        <v>62</v>
      </c>
      <c r="H1433" s="151" t="s">
        <v>62</v>
      </c>
      <c r="I1433" s="151" t="s">
        <v>1568</v>
      </c>
      <c r="J1433" s="151" t="s">
        <v>1569</v>
      </c>
      <c r="K1433" s="151" t="s">
        <v>736</v>
      </c>
      <c r="L1433" s="151" t="s">
        <v>62</v>
      </c>
      <c r="M1433" s="158">
        <v>1200</v>
      </c>
    </row>
    <row r="1434" spans="1:13" hidden="1" outlineLevel="2" x14ac:dyDescent="0.2">
      <c r="A1434" s="156">
        <v>202008</v>
      </c>
      <c r="B1434" s="150">
        <v>36200069</v>
      </c>
      <c r="C1434" s="151" t="s">
        <v>842</v>
      </c>
      <c r="D1434" s="152">
        <v>44056</v>
      </c>
      <c r="E1434" s="151" t="s">
        <v>741</v>
      </c>
      <c r="F1434" s="151" t="s">
        <v>586</v>
      </c>
      <c r="G1434" s="151" t="s">
        <v>62</v>
      </c>
      <c r="H1434" s="151" t="s">
        <v>62</v>
      </c>
      <c r="I1434" s="151" t="s">
        <v>62</v>
      </c>
      <c r="J1434" s="151" t="s">
        <v>62</v>
      </c>
      <c r="K1434" s="151" t="s">
        <v>736</v>
      </c>
      <c r="L1434" s="151" t="s">
        <v>848</v>
      </c>
      <c r="M1434" s="158">
        <v>-5611.4</v>
      </c>
    </row>
    <row r="1435" spans="1:13" hidden="1" outlineLevel="2" x14ac:dyDescent="0.2">
      <c r="A1435" s="156">
        <v>202008</v>
      </c>
      <c r="B1435" s="150">
        <v>36200070</v>
      </c>
      <c r="C1435" s="151" t="s">
        <v>842</v>
      </c>
      <c r="D1435" s="152">
        <v>44060</v>
      </c>
      <c r="E1435" s="151" t="s">
        <v>741</v>
      </c>
      <c r="F1435" s="151" t="s">
        <v>586</v>
      </c>
      <c r="G1435" s="151" t="s">
        <v>62</v>
      </c>
      <c r="H1435" s="151" t="s">
        <v>62</v>
      </c>
      <c r="I1435" s="151" t="s">
        <v>62</v>
      </c>
      <c r="J1435" s="151" t="s">
        <v>62</v>
      </c>
      <c r="K1435" s="151" t="s">
        <v>736</v>
      </c>
      <c r="L1435" s="151" t="s">
        <v>848</v>
      </c>
      <c r="M1435" s="158">
        <v>-6000</v>
      </c>
    </row>
    <row r="1436" spans="1:13" hidden="1" outlineLevel="2" x14ac:dyDescent="0.2">
      <c r="A1436" s="156">
        <v>202008</v>
      </c>
      <c r="B1436" s="150">
        <v>36200070</v>
      </c>
      <c r="C1436" s="151" t="s">
        <v>842</v>
      </c>
      <c r="D1436" s="152">
        <v>44060</v>
      </c>
      <c r="E1436" s="151" t="s">
        <v>777</v>
      </c>
      <c r="F1436" s="151" t="s">
        <v>607</v>
      </c>
      <c r="G1436" s="151" t="s">
        <v>62</v>
      </c>
      <c r="H1436" s="151" t="s">
        <v>62</v>
      </c>
      <c r="I1436" s="151" t="s">
        <v>1577</v>
      </c>
      <c r="J1436" s="151" t="s">
        <v>1578</v>
      </c>
      <c r="K1436" s="151" t="s">
        <v>736</v>
      </c>
      <c r="L1436" s="151" t="s">
        <v>62</v>
      </c>
      <c r="M1436" s="158">
        <v>6000</v>
      </c>
    </row>
    <row r="1437" spans="1:13" hidden="1" outlineLevel="2" x14ac:dyDescent="0.2">
      <c r="A1437" s="156">
        <v>202008</v>
      </c>
      <c r="B1437" s="150">
        <v>36200071</v>
      </c>
      <c r="C1437" s="151" t="s">
        <v>842</v>
      </c>
      <c r="D1437" s="152">
        <v>44061</v>
      </c>
      <c r="E1437" s="151" t="s">
        <v>777</v>
      </c>
      <c r="F1437" s="151" t="s">
        <v>607</v>
      </c>
      <c r="G1437" s="151" t="s">
        <v>62</v>
      </c>
      <c r="H1437" s="151" t="s">
        <v>62</v>
      </c>
      <c r="I1437" s="151" t="s">
        <v>866</v>
      </c>
      <c r="J1437" s="151" t="s">
        <v>867</v>
      </c>
      <c r="K1437" s="151" t="s">
        <v>736</v>
      </c>
      <c r="L1437" s="151" t="s">
        <v>62</v>
      </c>
      <c r="M1437" s="158">
        <v>1335</v>
      </c>
    </row>
    <row r="1438" spans="1:13" hidden="1" outlineLevel="2" x14ac:dyDescent="0.2">
      <c r="A1438" s="156">
        <v>202008</v>
      </c>
      <c r="B1438" s="150">
        <v>36200071</v>
      </c>
      <c r="C1438" s="151" t="s">
        <v>842</v>
      </c>
      <c r="D1438" s="152">
        <v>44061</v>
      </c>
      <c r="E1438" s="151" t="s">
        <v>741</v>
      </c>
      <c r="F1438" s="151" t="s">
        <v>586</v>
      </c>
      <c r="G1438" s="151" t="s">
        <v>62</v>
      </c>
      <c r="H1438" s="151" t="s">
        <v>62</v>
      </c>
      <c r="I1438" s="151" t="s">
        <v>62</v>
      </c>
      <c r="J1438" s="151" t="s">
        <v>62</v>
      </c>
      <c r="K1438" s="151" t="s">
        <v>736</v>
      </c>
      <c r="L1438" s="151" t="s">
        <v>848</v>
      </c>
      <c r="M1438" s="158">
        <v>-1335</v>
      </c>
    </row>
    <row r="1439" spans="1:13" hidden="1" outlineLevel="2" x14ac:dyDescent="0.2">
      <c r="A1439" s="156">
        <v>202008</v>
      </c>
      <c r="B1439" s="150">
        <v>36200072</v>
      </c>
      <c r="C1439" s="151" t="s">
        <v>842</v>
      </c>
      <c r="D1439" s="152">
        <v>44067</v>
      </c>
      <c r="E1439" s="151" t="s">
        <v>777</v>
      </c>
      <c r="F1439" s="151" t="s">
        <v>607</v>
      </c>
      <c r="G1439" s="151" t="s">
        <v>62</v>
      </c>
      <c r="H1439" s="151" t="s">
        <v>62</v>
      </c>
      <c r="I1439" s="151" t="s">
        <v>1332</v>
      </c>
      <c r="J1439" s="151" t="s">
        <v>1333</v>
      </c>
      <c r="K1439" s="151" t="s">
        <v>736</v>
      </c>
      <c r="L1439" s="151" t="s">
        <v>62</v>
      </c>
      <c r="M1439" s="158">
        <v>6214.35</v>
      </c>
    </row>
    <row r="1440" spans="1:13" hidden="1" outlineLevel="2" x14ac:dyDescent="0.2">
      <c r="A1440" s="156">
        <v>202008</v>
      </c>
      <c r="B1440" s="150">
        <v>36200072</v>
      </c>
      <c r="C1440" s="151" t="s">
        <v>842</v>
      </c>
      <c r="D1440" s="152">
        <v>44067</v>
      </c>
      <c r="E1440" s="151" t="s">
        <v>777</v>
      </c>
      <c r="F1440" s="151" t="s">
        <v>607</v>
      </c>
      <c r="G1440" s="151" t="s">
        <v>62</v>
      </c>
      <c r="H1440" s="151" t="s">
        <v>62</v>
      </c>
      <c r="I1440" s="151" t="s">
        <v>787</v>
      </c>
      <c r="J1440" s="151" t="s">
        <v>788</v>
      </c>
      <c r="K1440" s="151" t="s">
        <v>736</v>
      </c>
      <c r="L1440" s="151" t="s">
        <v>62</v>
      </c>
      <c r="M1440" s="158">
        <v>180000</v>
      </c>
    </row>
    <row r="1441" spans="1:13" hidden="1" outlineLevel="2" x14ac:dyDescent="0.2">
      <c r="A1441" s="156">
        <v>202008</v>
      </c>
      <c r="B1441" s="150">
        <v>36200072</v>
      </c>
      <c r="C1441" s="151" t="s">
        <v>842</v>
      </c>
      <c r="D1441" s="152">
        <v>44067</v>
      </c>
      <c r="E1441" s="151" t="s">
        <v>741</v>
      </c>
      <c r="F1441" s="151" t="s">
        <v>586</v>
      </c>
      <c r="G1441" s="151" t="s">
        <v>62</v>
      </c>
      <c r="H1441" s="151" t="s">
        <v>62</v>
      </c>
      <c r="I1441" s="151" t="s">
        <v>62</v>
      </c>
      <c r="J1441" s="151" t="s">
        <v>62</v>
      </c>
      <c r="K1441" s="151" t="s">
        <v>736</v>
      </c>
      <c r="L1441" s="151" t="s">
        <v>848</v>
      </c>
      <c r="M1441" s="158">
        <v>-186214.35</v>
      </c>
    </row>
    <row r="1442" spans="1:13" hidden="1" outlineLevel="2" x14ac:dyDescent="0.2">
      <c r="A1442" s="156">
        <v>202008</v>
      </c>
      <c r="B1442" s="150">
        <v>36200073</v>
      </c>
      <c r="C1442" s="151" t="s">
        <v>842</v>
      </c>
      <c r="D1442" s="152">
        <v>44074</v>
      </c>
      <c r="E1442" s="151" t="s">
        <v>777</v>
      </c>
      <c r="F1442" s="151" t="s">
        <v>607</v>
      </c>
      <c r="G1442" s="151" t="s">
        <v>62</v>
      </c>
      <c r="H1442" s="151" t="s">
        <v>62</v>
      </c>
      <c r="I1442" s="151" t="s">
        <v>780</v>
      </c>
      <c r="J1442" s="151" t="s">
        <v>735</v>
      </c>
      <c r="K1442" s="151" t="s">
        <v>736</v>
      </c>
      <c r="L1442" s="151" t="s">
        <v>62</v>
      </c>
      <c r="M1442" s="158">
        <v>140000</v>
      </c>
    </row>
    <row r="1443" spans="1:13" hidden="1" outlineLevel="2" x14ac:dyDescent="0.2">
      <c r="A1443" s="156">
        <v>202008</v>
      </c>
      <c r="B1443" s="150">
        <v>36200073</v>
      </c>
      <c r="C1443" s="151" t="s">
        <v>842</v>
      </c>
      <c r="D1443" s="152">
        <v>44074</v>
      </c>
      <c r="E1443" s="151" t="s">
        <v>777</v>
      </c>
      <c r="F1443" s="151" t="s">
        <v>607</v>
      </c>
      <c r="G1443" s="151" t="s">
        <v>62</v>
      </c>
      <c r="H1443" s="151" t="s">
        <v>62</v>
      </c>
      <c r="I1443" s="151" t="s">
        <v>780</v>
      </c>
      <c r="J1443" s="151" t="s">
        <v>735</v>
      </c>
      <c r="K1443" s="151" t="s">
        <v>736</v>
      </c>
      <c r="L1443" s="151" t="s">
        <v>62</v>
      </c>
      <c r="M1443" s="158">
        <v>75000</v>
      </c>
    </row>
    <row r="1444" spans="1:13" hidden="1" outlineLevel="2" x14ac:dyDescent="0.2">
      <c r="A1444" s="156">
        <v>202008</v>
      </c>
      <c r="B1444" s="150">
        <v>36200073</v>
      </c>
      <c r="C1444" s="151" t="s">
        <v>842</v>
      </c>
      <c r="D1444" s="152">
        <v>44074</v>
      </c>
      <c r="E1444" s="151" t="s">
        <v>741</v>
      </c>
      <c r="F1444" s="151" t="s">
        <v>586</v>
      </c>
      <c r="G1444" s="151" t="s">
        <v>62</v>
      </c>
      <c r="H1444" s="151" t="s">
        <v>62</v>
      </c>
      <c r="I1444" s="151" t="s">
        <v>62</v>
      </c>
      <c r="J1444" s="151" t="s">
        <v>62</v>
      </c>
      <c r="K1444" s="151" t="s">
        <v>736</v>
      </c>
      <c r="L1444" s="151" t="s">
        <v>848</v>
      </c>
      <c r="M1444" s="158">
        <v>-215000</v>
      </c>
    </row>
    <row r="1445" spans="1:13" hidden="1" outlineLevel="2" x14ac:dyDescent="0.2">
      <c r="A1445" s="156">
        <v>202008</v>
      </c>
      <c r="B1445" s="150">
        <v>40200013</v>
      </c>
      <c r="C1445" s="151" t="s">
        <v>874</v>
      </c>
      <c r="D1445" s="152">
        <v>44044</v>
      </c>
      <c r="E1445" s="151" t="s">
        <v>307</v>
      </c>
      <c r="F1445" s="151" t="s">
        <v>308</v>
      </c>
      <c r="G1445" s="151" t="s">
        <v>817</v>
      </c>
      <c r="H1445" s="151" t="s">
        <v>436</v>
      </c>
      <c r="I1445" s="151" t="s">
        <v>62</v>
      </c>
      <c r="J1445" s="151" t="s">
        <v>62</v>
      </c>
      <c r="K1445" s="151" t="s">
        <v>736</v>
      </c>
      <c r="L1445" s="151" t="s">
        <v>1611</v>
      </c>
      <c r="M1445" s="158">
        <v>11150</v>
      </c>
    </row>
    <row r="1446" spans="1:13" hidden="1" outlineLevel="2" x14ac:dyDescent="0.2">
      <c r="A1446" s="156">
        <v>202008</v>
      </c>
      <c r="B1446" s="150">
        <v>40200013</v>
      </c>
      <c r="C1446" s="151" t="s">
        <v>874</v>
      </c>
      <c r="D1446" s="152">
        <v>44044</v>
      </c>
      <c r="E1446" s="151" t="s">
        <v>315</v>
      </c>
      <c r="F1446" s="151" t="s">
        <v>300</v>
      </c>
      <c r="G1446" s="151" t="s">
        <v>817</v>
      </c>
      <c r="H1446" s="151" t="s">
        <v>443</v>
      </c>
      <c r="I1446" s="151" t="s">
        <v>62</v>
      </c>
      <c r="J1446" s="151" t="s">
        <v>62</v>
      </c>
      <c r="K1446" s="151" t="s">
        <v>736</v>
      </c>
      <c r="L1446" s="151" t="s">
        <v>1612</v>
      </c>
      <c r="M1446" s="158">
        <v>119025</v>
      </c>
    </row>
    <row r="1447" spans="1:13" hidden="1" outlineLevel="2" x14ac:dyDescent="0.2">
      <c r="A1447" s="156">
        <v>202008</v>
      </c>
      <c r="B1447" s="150">
        <v>40200013</v>
      </c>
      <c r="C1447" s="151" t="s">
        <v>874</v>
      </c>
      <c r="D1447" s="152">
        <v>44044</v>
      </c>
      <c r="E1447" s="151" t="s">
        <v>315</v>
      </c>
      <c r="F1447" s="151" t="s">
        <v>300</v>
      </c>
      <c r="G1447" s="151" t="s">
        <v>817</v>
      </c>
      <c r="H1447" s="151" t="s">
        <v>449</v>
      </c>
      <c r="I1447" s="151" t="s">
        <v>62</v>
      </c>
      <c r="J1447" s="151" t="s">
        <v>62</v>
      </c>
      <c r="K1447" s="151" t="s">
        <v>736</v>
      </c>
      <c r="L1447" s="151" t="s">
        <v>1612</v>
      </c>
      <c r="M1447" s="158">
        <v>26450</v>
      </c>
    </row>
    <row r="1448" spans="1:13" hidden="1" outlineLevel="2" x14ac:dyDescent="0.2">
      <c r="A1448" s="156">
        <v>202008</v>
      </c>
      <c r="B1448" s="150">
        <v>40200013</v>
      </c>
      <c r="C1448" s="151" t="s">
        <v>874</v>
      </c>
      <c r="D1448" s="152">
        <v>44044</v>
      </c>
      <c r="E1448" s="151" t="s">
        <v>315</v>
      </c>
      <c r="F1448" s="151" t="s">
        <v>300</v>
      </c>
      <c r="G1448" s="151" t="s">
        <v>817</v>
      </c>
      <c r="H1448" s="151" t="s">
        <v>546</v>
      </c>
      <c r="I1448" s="151" t="s">
        <v>62</v>
      </c>
      <c r="J1448" s="151" t="s">
        <v>62</v>
      </c>
      <c r="K1448" s="151" t="s">
        <v>736</v>
      </c>
      <c r="L1448" s="151" t="s">
        <v>1612</v>
      </c>
      <c r="M1448" s="158">
        <v>22475</v>
      </c>
    </row>
    <row r="1449" spans="1:13" hidden="1" outlineLevel="2" x14ac:dyDescent="0.2">
      <c r="A1449" s="156">
        <v>202008</v>
      </c>
      <c r="B1449" s="150">
        <v>40200013</v>
      </c>
      <c r="C1449" s="151" t="s">
        <v>874</v>
      </c>
      <c r="D1449" s="152">
        <v>44044</v>
      </c>
      <c r="E1449" s="151" t="s">
        <v>315</v>
      </c>
      <c r="F1449" s="151" t="s">
        <v>300</v>
      </c>
      <c r="G1449" s="151" t="s">
        <v>817</v>
      </c>
      <c r="H1449" s="151" t="s">
        <v>526</v>
      </c>
      <c r="I1449" s="151" t="s">
        <v>62</v>
      </c>
      <c r="J1449" s="151" t="s">
        <v>62</v>
      </c>
      <c r="K1449" s="151" t="s">
        <v>736</v>
      </c>
      <c r="L1449" s="151" t="s">
        <v>1612</v>
      </c>
      <c r="M1449" s="158">
        <v>19825</v>
      </c>
    </row>
    <row r="1450" spans="1:13" hidden="1" outlineLevel="2" x14ac:dyDescent="0.2">
      <c r="A1450" s="156">
        <v>202008</v>
      </c>
      <c r="B1450" s="150">
        <v>40200013</v>
      </c>
      <c r="C1450" s="151" t="s">
        <v>874</v>
      </c>
      <c r="D1450" s="152">
        <v>44044</v>
      </c>
      <c r="E1450" s="151" t="s">
        <v>315</v>
      </c>
      <c r="F1450" s="151" t="s">
        <v>300</v>
      </c>
      <c r="G1450" s="151" t="s">
        <v>817</v>
      </c>
      <c r="H1450" s="151" t="s">
        <v>526</v>
      </c>
      <c r="I1450" s="151" t="s">
        <v>62</v>
      </c>
      <c r="J1450" s="151" t="s">
        <v>62</v>
      </c>
      <c r="K1450" s="151" t="s">
        <v>736</v>
      </c>
      <c r="L1450" s="151" t="s">
        <v>1612</v>
      </c>
      <c r="M1450" s="158">
        <v>-438975</v>
      </c>
    </row>
    <row r="1451" spans="1:13" hidden="1" outlineLevel="2" x14ac:dyDescent="0.2">
      <c r="A1451" s="156">
        <v>202008</v>
      </c>
      <c r="B1451" s="150">
        <v>40200013</v>
      </c>
      <c r="C1451" s="151" t="s">
        <v>874</v>
      </c>
      <c r="D1451" s="152">
        <v>44044</v>
      </c>
      <c r="E1451" s="151" t="s">
        <v>307</v>
      </c>
      <c r="F1451" s="151" t="s">
        <v>308</v>
      </c>
      <c r="G1451" s="151" t="s">
        <v>817</v>
      </c>
      <c r="H1451" s="151" t="s">
        <v>443</v>
      </c>
      <c r="I1451" s="151" t="s">
        <v>62</v>
      </c>
      <c r="J1451" s="151" t="s">
        <v>62</v>
      </c>
      <c r="K1451" s="151" t="s">
        <v>736</v>
      </c>
      <c r="L1451" s="151" t="s">
        <v>1611</v>
      </c>
      <c r="M1451" s="158">
        <v>28675</v>
      </c>
    </row>
    <row r="1452" spans="1:13" hidden="1" outlineLevel="2" x14ac:dyDescent="0.2">
      <c r="A1452" s="156">
        <v>202008</v>
      </c>
      <c r="B1452" s="150">
        <v>40200013</v>
      </c>
      <c r="C1452" s="151" t="s">
        <v>874</v>
      </c>
      <c r="D1452" s="152">
        <v>44044</v>
      </c>
      <c r="E1452" s="151" t="s">
        <v>307</v>
      </c>
      <c r="F1452" s="151" t="s">
        <v>308</v>
      </c>
      <c r="G1452" s="151" t="s">
        <v>817</v>
      </c>
      <c r="H1452" s="151" t="s">
        <v>449</v>
      </c>
      <c r="I1452" s="151" t="s">
        <v>62</v>
      </c>
      <c r="J1452" s="151" t="s">
        <v>62</v>
      </c>
      <c r="K1452" s="151" t="s">
        <v>736</v>
      </c>
      <c r="L1452" s="151" t="s">
        <v>1611</v>
      </c>
      <c r="M1452" s="158">
        <v>6375</v>
      </c>
    </row>
    <row r="1453" spans="1:13" hidden="1" outlineLevel="2" x14ac:dyDescent="0.2">
      <c r="A1453" s="156">
        <v>202008</v>
      </c>
      <c r="B1453" s="150">
        <v>40200013</v>
      </c>
      <c r="C1453" s="151" t="s">
        <v>874</v>
      </c>
      <c r="D1453" s="152">
        <v>44044</v>
      </c>
      <c r="E1453" s="151" t="s">
        <v>307</v>
      </c>
      <c r="F1453" s="151" t="s">
        <v>308</v>
      </c>
      <c r="G1453" s="151" t="s">
        <v>817</v>
      </c>
      <c r="H1453" s="151" t="s">
        <v>546</v>
      </c>
      <c r="I1453" s="151" t="s">
        <v>62</v>
      </c>
      <c r="J1453" s="151" t="s">
        <v>62</v>
      </c>
      <c r="K1453" s="151" t="s">
        <v>736</v>
      </c>
      <c r="L1453" s="151" t="s">
        <v>1611</v>
      </c>
      <c r="M1453" s="158">
        <v>5425</v>
      </c>
    </row>
    <row r="1454" spans="1:13" hidden="1" outlineLevel="2" x14ac:dyDescent="0.2">
      <c r="A1454" s="156">
        <v>202008</v>
      </c>
      <c r="B1454" s="150">
        <v>40200013</v>
      </c>
      <c r="C1454" s="151" t="s">
        <v>874</v>
      </c>
      <c r="D1454" s="152">
        <v>44044</v>
      </c>
      <c r="E1454" s="151" t="s">
        <v>307</v>
      </c>
      <c r="F1454" s="151" t="s">
        <v>308</v>
      </c>
      <c r="G1454" s="151" t="s">
        <v>976</v>
      </c>
      <c r="H1454" s="151" t="s">
        <v>344</v>
      </c>
      <c r="I1454" s="151" t="s">
        <v>62</v>
      </c>
      <c r="J1454" s="151" t="s">
        <v>62</v>
      </c>
      <c r="K1454" s="151" t="s">
        <v>736</v>
      </c>
      <c r="L1454" s="151" t="s">
        <v>1611</v>
      </c>
      <c r="M1454" s="158">
        <v>7975</v>
      </c>
    </row>
    <row r="1455" spans="1:13" hidden="1" outlineLevel="2" x14ac:dyDescent="0.2">
      <c r="A1455" s="156">
        <v>202008</v>
      </c>
      <c r="B1455" s="150">
        <v>40200013</v>
      </c>
      <c r="C1455" s="151" t="s">
        <v>874</v>
      </c>
      <c r="D1455" s="152">
        <v>44044</v>
      </c>
      <c r="E1455" s="151" t="s">
        <v>315</v>
      </c>
      <c r="F1455" s="151" t="s">
        <v>300</v>
      </c>
      <c r="G1455" s="151" t="s">
        <v>976</v>
      </c>
      <c r="H1455" s="151" t="s">
        <v>344</v>
      </c>
      <c r="I1455" s="151" t="s">
        <v>62</v>
      </c>
      <c r="J1455" s="151" t="s">
        <v>62</v>
      </c>
      <c r="K1455" s="151" t="s">
        <v>736</v>
      </c>
      <c r="L1455" s="151" t="s">
        <v>1612</v>
      </c>
      <c r="M1455" s="158">
        <v>33050</v>
      </c>
    </row>
    <row r="1456" spans="1:13" hidden="1" outlineLevel="2" x14ac:dyDescent="0.2">
      <c r="A1456" s="156">
        <v>202008</v>
      </c>
      <c r="B1456" s="150">
        <v>40200013</v>
      </c>
      <c r="C1456" s="151" t="s">
        <v>874</v>
      </c>
      <c r="D1456" s="152">
        <v>44044</v>
      </c>
      <c r="E1456" s="151" t="s">
        <v>315</v>
      </c>
      <c r="F1456" s="151" t="s">
        <v>300</v>
      </c>
      <c r="G1456" s="151" t="s">
        <v>876</v>
      </c>
      <c r="H1456" s="151" t="s">
        <v>360</v>
      </c>
      <c r="I1456" s="151" t="s">
        <v>62</v>
      </c>
      <c r="J1456" s="151" t="s">
        <v>62</v>
      </c>
      <c r="K1456" s="151" t="s">
        <v>736</v>
      </c>
      <c r="L1456" s="151" t="s">
        <v>1612</v>
      </c>
      <c r="M1456" s="158">
        <v>33050</v>
      </c>
    </row>
    <row r="1457" spans="1:13" hidden="1" outlineLevel="2" x14ac:dyDescent="0.2">
      <c r="A1457" s="156">
        <v>202008</v>
      </c>
      <c r="B1457" s="150">
        <v>40200013</v>
      </c>
      <c r="C1457" s="151" t="s">
        <v>874</v>
      </c>
      <c r="D1457" s="152">
        <v>44044</v>
      </c>
      <c r="E1457" s="151" t="s">
        <v>299</v>
      </c>
      <c r="F1457" s="151" t="s">
        <v>300</v>
      </c>
      <c r="G1457" s="151" t="s">
        <v>807</v>
      </c>
      <c r="H1457" s="151" t="s">
        <v>418</v>
      </c>
      <c r="I1457" s="151" t="s">
        <v>62</v>
      </c>
      <c r="J1457" s="151" t="s">
        <v>62</v>
      </c>
      <c r="K1457" s="151" t="s">
        <v>736</v>
      </c>
      <c r="L1457" s="151" t="s">
        <v>1612</v>
      </c>
      <c r="M1457" s="158">
        <v>-6600</v>
      </c>
    </row>
    <row r="1458" spans="1:13" hidden="1" outlineLevel="2" x14ac:dyDescent="0.2">
      <c r="A1458" s="156">
        <v>202008</v>
      </c>
      <c r="B1458" s="150">
        <v>40200013</v>
      </c>
      <c r="C1458" s="151" t="s">
        <v>874</v>
      </c>
      <c r="D1458" s="152">
        <v>44044</v>
      </c>
      <c r="E1458" s="151" t="s">
        <v>299</v>
      </c>
      <c r="F1458" s="151" t="s">
        <v>300</v>
      </c>
      <c r="G1458" s="151" t="s">
        <v>807</v>
      </c>
      <c r="H1458" s="151" t="s">
        <v>426</v>
      </c>
      <c r="I1458" s="151" t="s">
        <v>62</v>
      </c>
      <c r="J1458" s="151" t="s">
        <v>62</v>
      </c>
      <c r="K1458" s="151" t="s">
        <v>736</v>
      </c>
      <c r="L1458" s="151" t="s">
        <v>1612</v>
      </c>
      <c r="M1458" s="158">
        <v>-46275</v>
      </c>
    </row>
    <row r="1459" spans="1:13" hidden="1" outlineLevel="2" x14ac:dyDescent="0.2">
      <c r="A1459" s="156">
        <v>202008</v>
      </c>
      <c r="B1459" s="150">
        <v>40200013</v>
      </c>
      <c r="C1459" s="151" t="s">
        <v>874</v>
      </c>
      <c r="D1459" s="152">
        <v>44044</v>
      </c>
      <c r="E1459" s="151" t="s">
        <v>315</v>
      </c>
      <c r="F1459" s="151" t="s">
        <v>300</v>
      </c>
      <c r="G1459" s="151" t="s">
        <v>807</v>
      </c>
      <c r="H1459" s="151" t="s">
        <v>414</v>
      </c>
      <c r="I1459" s="151" t="s">
        <v>62</v>
      </c>
      <c r="J1459" s="151" t="s">
        <v>62</v>
      </c>
      <c r="K1459" s="151" t="s">
        <v>736</v>
      </c>
      <c r="L1459" s="151" t="s">
        <v>1612</v>
      </c>
      <c r="M1459" s="158">
        <v>66125</v>
      </c>
    </row>
    <row r="1460" spans="1:13" hidden="1" outlineLevel="2" x14ac:dyDescent="0.2">
      <c r="A1460" s="156">
        <v>202008</v>
      </c>
      <c r="B1460" s="150">
        <v>40200013</v>
      </c>
      <c r="C1460" s="151" t="s">
        <v>874</v>
      </c>
      <c r="D1460" s="152">
        <v>44044</v>
      </c>
      <c r="E1460" s="151" t="s">
        <v>315</v>
      </c>
      <c r="F1460" s="151" t="s">
        <v>300</v>
      </c>
      <c r="G1460" s="151" t="s">
        <v>807</v>
      </c>
      <c r="H1460" s="151" t="s">
        <v>418</v>
      </c>
      <c r="I1460" s="151" t="s">
        <v>62</v>
      </c>
      <c r="J1460" s="151" t="s">
        <v>62</v>
      </c>
      <c r="K1460" s="151" t="s">
        <v>736</v>
      </c>
      <c r="L1460" s="151" t="s">
        <v>1612</v>
      </c>
      <c r="M1460" s="158">
        <v>6600</v>
      </c>
    </row>
    <row r="1461" spans="1:13" hidden="1" outlineLevel="2" x14ac:dyDescent="0.2">
      <c r="A1461" s="156">
        <v>202008</v>
      </c>
      <c r="B1461" s="150">
        <v>40200013</v>
      </c>
      <c r="C1461" s="151" t="s">
        <v>874</v>
      </c>
      <c r="D1461" s="152">
        <v>44044</v>
      </c>
      <c r="E1461" s="151" t="s">
        <v>315</v>
      </c>
      <c r="F1461" s="151" t="s">
        <v>300</v>
      </c>
      <c r="G1461" s="151" t="s">
        <v>807</v>
      </c>
      <c r="H1461" s="151" t="s">
        <v>426</v>
      </c>
      <c r="I1461" s="151" t="s">
        <v>62</v>
      </c>
      <c r="J1461" s="151" t="s">
        <v>62</v>
      </c>
      <c r="K1461" s="151" t="s">
        <v>736</v>
      </c>
      <c r="L1461" s="151" t="s">
        <v>1612</v>
      </c>
      <c r="M1461" s="158">
        <v>46275</v>
      </c>
    </row>
    <row r="1462" spans="1:13" hidden="1" outlineLevel="2" x14ac:dyDescent="0.2">
      <c r="A1462" s="156">
        <v>202008</v>
      </c>
      <c r="B1462" s="150">
        <v>40200013</v>
      </c>
      <c r="C1462" s="151" t="s">
        <v>874</v>
      </c>
      <c r="D1462" s="152">
        <v>44044</v>
      </c>
      <c r="E1462" s="151" t="s">
        <v>315</v>
      </c>
      <c r="F1462" s="151" t="s">
        <v>300</v>
      </c>
      <c r="G1462" s="151" t="s">
        <v>919</v>
      </c>
      <c r="H1462" s="151" t="s">
        <v>451</v>
      </c>
      <c r="I1462" s="151" t="s">
        <v>62</v>
      </c>
      <c r="J1462" s="151" t="s">
        <v>62</v>
      </c>
      <c r="K1462" s="151" t="s">
        <v>736</v>
      </c>
      <c r="L1462" s="151" t="s">
        <v>1612</v>
      </c>
      <c r="M1462" s="158">
        <v>19825</v>
      </c>
    </row>
    <row r="1463" spans="1:13" hidden="1" outlineLevel="2" x14ac:dyDescent="0.2">
      <c r="A1463" s="156">
        <v>202008</v>
      </c>
      <c r="B1463" s="150">
        <v>40200013</v>
      </c>
      <c r="C1463" s="151" t="s">
        <v>874</v>
      </c>
      <c r="D1463" s="152">
        <v>44044</v>
      </c>
      <c r="E1463" s="151" t="s">
        <v>307</v>
      </c>
      <c r="F1463" s="151" t="s">
        <v>308</v>
      </c>
      <c r="G1463" s="151" t="s">
        <v>817</v>
      </c>
      <c r="H1463" s="151" t="s">
        <v>526</v>
      </c>
      <c r="I1463" s="151" t="s">
        <v>62</v>
      </c>
      <c r="J1463" s="151" t="s">
        <v>62</v>
      </c>
      <c r="K1463" s="151" t="s">
        <v>736</v>
      </c>
      <c r="L1463" s="151" t="s">
        <v>1611</v>
      </c>
      <c r="M1463" s="158">
        <v>-101025</v>
      </c>
    </row>
    <row r="1464" spans="1:13" hidden="1" outlineLevel="2" x14ac:dyDescent="0.2">
      <c r="A1464" s="156">
        <v>202008</v>
      </c>
      <c r="B1464" s="150">
        <v>40200013</v>
      </c>
      <c r="C1464" s="151" t="s">
        <v>874</v>
      </c>
      <c r="D1464" s="152">
        <v>44044</v>
      </c>
      <c r="E1464" s="151" t="s">
        <v>315</v>
      </c>
      <c r="F1464" s="151" t="s">
        <v>300</v>
      </c>
      <c r="G1464" s="151" t="s">
        <v>817</v>
      </c>
      <c r="H1464" s="151" t="s">
        <v>436</v>
      </c>
      <c r="I1464" s="151" t="s">
        <v>62</v>
      </c>
      <c r="J1464" s="151" t="s">
        <v>62</v>
      </c>
      <c r="K1464" s="151" t="s">
        <v>736</v>
      </c>
      <c r="L1464" s="151" t="s">
        <v>1612</v>
      </c>
      <c r="M1464" s="158">
        <v>46275</v>
      </c>
    </row>
    <row r="1465" spans="1:13" hidden="1" outlineLevel="2" x14ac:dyDescent="0.2">
      <c r="A1465" s="156">
        <v>202008</v>
      </c>
      <c r="B1465" s="150">
        <v>40200013</v>
      </c>
      <c r="C1465" s="151" t="s">
        <v>874</v>
      </c>
      <c r="D1465" s="152">
        <v>44044</v>
      </c>
      <c r="E1465" s="151" t="s">
        <v>307</v>
      </c>
      <c r="F1465" s="151" t="s">
        <v>308</v>
      </c>
      <c r="G1465" s="151" t="s">
        <v>919</v>
      </c>
      <c r="H1465" s="151" t="s">
        <v>451</v>
      </c>
      <c r="I1465" s="151" t="s">
        <v>62</v>
      </c>
      <c r="J1465" s="151" t="s">
        <v>62</v>
      </c>
      <c r="K1465" s="151" t="s">
        <v>736</v>
      </c>
      <c r="L1465" s="151" t="s">
        <v>1611</v>
      </c>
      <c r="M1465" s="158">
        <v>4775</v>
      </c>
    </row>
    <row r="1466" spans="1:13" hidden="1" outlineLevel="2" x14ac:dyDescent="0.2">
      <c r="A1466" s="156">
        <v>202008</v>
      </c>
      <c r="B1466" s="150">
        <v>40200013</v>
      </c>
      <c r="C1466" s="151" t="s">
        <v>874</v>
      </c>
      <c r="D1466" s="152">
        <v>44044</v>
      </c>
      <c r="E1466" s="151" t="s">
        <v>307</v>
      </c>
      <c r="F1466" s="151" t="s">
        <v>308</v>
      </c>
      <c r="G1466" s="151" t="s">
        <v>807</v>
      </c>
      <c r="H1466" s="151" t="s">
        <v>414</v>
      </c>
      <c r="I1466" s="151" t="s">
        <v>62</v>
      </c>
      <c r="J1466" s="151" t="s">
        <v>62</v>
      </c>
      <c r="K1466" s="151" t="s">
        <v>736</v>
      </c>
      <c r="L1466" s="151" t="s">
        <v>1611</v>
      </c>
      <c r="M1466" s="158">
        <v>15925</v>
      </c>
    </row>
    <row r="1467" spans="1:13" hidden="1" outlineLevel="2" x14ac:dyDescent="0.2">
      <c r="A1467" s="156">
        <v>202008</v>
      </c>
      <c r="B1467" s="150">
        <v>40200013</v>
      </c>
      <c r="C1467" s="151" t="s">
        <v>874</v>
      </c>
      <c r="D1467" s="152">
        <v>44044</v>
      </c>
      <c r="E1467" s="151" t="s">
        <v>307</v>
      </c>
      <c r="F1467" s="151" t="s">
        <v>308</v>
      </c>
      <c r="G1467" s="151" t="s">
        <v>807</v>
      </c>
      <c r="H1467" s="151" t="s">
        <v>418</v>
      </c>
      <c r="I1467" s="151" t="s">
        <v>62</v>
      </c>
      <c r="J1467" s="151" t="s">
        <v>62</v>
      </c>
      <c r="K1467" s="151" t="s">
        <v>736</v>
      </c>
      <c r="L1467" s="151" t="s">
        <v>1611</v>
      </c>
      <c r="M1467" s="158">
        <v>1600</v>
      </c>
    </row>
    <row r="1468" spans="1:13" hidden="1" outlineLevel="2" x14ac:dyDescent="0.2">
      <c r="A1468" s="156">
        <v>202008</v>
      </c>
      <c r="B1468" s="150">
        <v>40200013</v>
      </c>
      <c r="C1468" s="151" t="s">
        <v>874</v>
      </c>
      <c r="D1468" s="152">
        <v>44044</v>
      </c>
      <c r="E1468" s="151" t="s">
        <v>307</v>
      </c>
      <c r="F1468" s="151" t="s">
        <v>308</v>
      </c>
      <c r="G1468" s="151" t="s">
        <v>807</v>
      </c>
      <c r="H1468" s="151" t="s">
        <v>426</v>
      </c>
      <c r="I1468" s="151" t="s">
        <v>62</v>
      </c>
      <c r="J1468" s="151" t="s">
        <v>62</v>
      </c>
      <c r="K1468" s="151" t="s">
        <v>736</v>
      </c>
      <c r="L1468" s="151" t="s">
        <v>1611</v>
      </c>
      <c r="M1468" s="158">
        <v>11150</v>
      </c>
    </row>
    <row r="1469" spans="1:13" hidden="1" outlineLevel="2" x14ac:dyDescent="0.2">
      <c r="A1469" s="156">
        <v>202008</v>
      </c>
      <c r="B1469" s="150">
        <v>40200013</v>
      </c>
      <c r="C1469" s="151" t="s">
        <v>874</v>
      </c>
      <c r="D1469" s="152">
        <v>44044</v>
      </c>
      <c r="E1469" s="151" t="s">
        <v>299</v>
      </c>
      <c r="F1469" s="151" t="s">
        <v>300</v>
      </c>
      <c r="G1469" s="151" t="s">
        <v>919</v>
      </c>
      <c r="H1469" s="151" t="s">
        <v>451</v>
      </c>
      <c r="I1469" s="151" t="s">
        <v>62</v>
      </c>
      <c r="J1469" s="151" t="s">
        <v>62</v>
      </c>
      <c r="K1469" s="151" t="s">
        <v>736</v>
      </c>
      <c r="L1469" s="151" t="s">
        <v>1612</v>
      </c>
      <c r="M1469" s="158">
        <v>-19825</v>
      </c>
    </row>
    <row r="1470" spans="1:13" hidden="1" outlineLevel="2" x14ac:dyDescent="0.2">
      <c r="A1470" s="156">
        <v>202008</v>
      </c>
      <c r="B1470" s="150">
        <v>40200013</v>
      </c>
      <c r="C1470" s="151" t="s">
        <v>874</v>
      </c>
      <c r="D1470" s="152">
        <v>44044</v>
      </c>
      <c r="E1470" s="151" t="s">
        <v>307</v>
      </c>
      <c r="F1470" s="151" t="s">
        <v>308</v>
      </c>
      <c r="G1470" s="151" t="s">
        <v>876</v>
      </c>
      <c r="H1470" s="151" t="s">
        <v>360</v>
      </c>
      <c r="I1470" s="151" t="s">
        <v>62</v>
      </c>
      <c r="J1470" s="151" t="s">
        <v>62</v>
      </c>
      <c r="K1470" s="151" t="s">
        <v>736</v>
      </c>
      <c r="L1470" s="151" t="s">
        <v>1611</v>
      </c>
      <c r="M1470" s="158">
        <v>7975</v>
      </c>
    </row>
    <row r="1471" spans="1:13" hidden="1" outlineLevel="2" x14ac:dyDescent="0.2">
      <c r="A1471" s="156">
        <v>202008</v>
      </c>
      <c r="B1471" s="150">
        <v>40200013</v>
      </c>
      <c r="C1471" s="151" t="s">
        <v>874</v>
      </c>
      <c r="D1471" s="152">
        <v>44044</v>
      </c>
      <c r="E1471" s="151" t="s">
        <v>299</v>
      </c>
      <c r="F1471" s="151" t="s">
        <v>300</v>
      </c>
      <c r="G1471" s="151" t="s">
        <v>807</v>
      </c>
      <c r="H1471" s="151" t="s">
        <v>414</v>
      </c>
      <c r="I1471" s="151" t="s">
        <v>62</v>
      </c>
      <c r="J1471" s="151" t="s">
        <v>62</v>
      </c>
      <c r="K1471" s="151" t="s">
        <v>736</v>
      </c>
      <c r="L1471" s="151" t="s">
        <v>1612</v>
      </c>
      <c r="M1471" s="158">
        <v>-66125</v>
      </c>
    </row>
    <row r="1472" spans="1:13" hidden="1" outlineLevel="2" x14ac:dyDescent="0.2">
      <c r="A1472" s="156">
        <v>202008</v>
      </c>
      <c r="B1472" s="150">
        <v>40200013</v>
      </c>
      <c r="C1472" s="151" t="s">
        <v>874</v>
      </c>
      <c r="D1472" s="152">
        <v>44044</v>
      </c>
      <c r="E1472" s="151" t="s">
        <v>299</v>
      </c>
      <c r="F1472" s="151" t="s">
        <v>300</v>
      </c>
      <c r="G1472" s="151" t="s">
        <v>876</v>
      </c>
      <c r="H1472" s="151" t="s">
        <v>360</v>
      </c>
      <c r="I1472" s="151" t="s">
        <v>62</v>
      </c>
      <c r="J1472" s="151" t="s">
        <v>62</v>
      </c>
      <c r="K1472" s="151" t="s">
        <v>736</v>
      </c>
      <c r="L1472" s="151" t="s">
        <v>1612</v>
      </c>
      <c r="M1472" s="158">
        <v>-33050</v>
      </c>
    </row>
    <row r="1473" spans="1:13" hidden="1" outlineLevel="2" x14ac:dyDescent="0.2">
      <c r="A1473" s="156">
        <v>202008</v>
      </c>
      <c r="B1473" s="150">
        <v>40200013</v>
      </c>
      <c r="C1473" s="151" t="s">
        <v>874</v>
      </c>
      <c r="D1473" s="152">
        <v>44044</v>
      </c>
      <c r="E1473" s="151" t="s">
        <v>299</v>
      </c>
      <c r="F1473" s="151" t="s">
        <v>300</v>
      </c>
      <c r="G1473" s="151" t="s">
        <v>976</v>
      </c>
      <c r="H1473" s="151" t="s">
        <v>344</v>
      </c>
      <c r="I1473" s="151" t="s">
        <v>62</v>
      </c>
      <c r="J1473" s="151" t="s">
        <v>62</v>
      </c>
      <c r="K1473" s="151" t="s">
        <v>736</v>
      </c>
      <c r="L1473" s="151" t="s">
        <v>1612</v>
      </c>
      <c r="M1473" s="158">
        <v>-33050</v>
      </c>
    </row>
    <row r="1474" spans="1:13" hidden="1" outlineLevel="2" x14ac:dyDescent="0.2">
      <c r="A1474" s="156">
        <v>202008</v>
      </c>
      <c r="B1474" s="150">
        <v>40200013</v>
      </c>
      <c r="C1474" s="151" t="s">
        <v>874</v>
      </c>
      <c r="D1474" s="152">
        <v>44044</v>
      </c>
      <c r="E1474" s="151" t="s">
        <v>299</v>
      </c>
      <c r="F1474" s="151" t="s">
        <v>300</v>
      </c>
      <c r="G1474" s="151" t="s">
        <v>817</v>
      </c>
      <c r="H1474" s="151" t="s">
        <v>436</v>
      </c>
      <c r="I1474" s="151" t="s">
        <v>62</v>
      </c>
      <c r="J1474" s="151" t="s">
        <v>62</v>
      </c>
      <c r="K1474" s="151" t="s">
        <v>736</v>
      </c>
      <c r="L1474" s="151" t="s">
        <v>1612</v>
      </c>
      <c r="M1474" s="158">
        <v>-46275</v>
      </c>
    </row>
    <row r="1475" spans="1:13" hidden="1" outlineLevel="2" x14ac:dyDescent="0.2">
      <c r="A1475" s="156">
        <v>202008</v>
      </c>
      <c r="B1475" s="150">
        <v>40200013</v>
      </c>
      <c r="C1475" s="151" t="s">
        <v>874</v>
      </c>
      <c r="D1475" s="152">
        <v>44044</v>
      </c>
      <c r="E1475" s="151" t="s">
        <v>299</v>
      </c>
      <c r="F1475" s="151" t="s">
        <v>300</v>
      </c>
      <c r="G1475" s="151" t="s">
        <v>817</v>
      </c>
      <c r="H1475" s="151" t="s">
        <v>443</v>
      </c>
      <c r="I1475" s="151" t="s">
        <v>62</v>
      </c>
      <c r="J1475" s="151" t="s">
        <v>62</v>
      </c>
      <c r="K1475" s="151" t="s">
        <v>736</v>
      </c>
      <c r="L1475" s="151" t="s">
        <v>1612</v>
      </c>
      <c r="M1475" s="158">
        <v>-119025</v>
      </c>
    </row>
    <row r="1476" spans="1:13" hidden="1" outlineLevel="2" x14ac:dyDescent="0.2">
      <c r="A1476" s="156">
        <v>202008</v>
      </c>
      <c r="B1476" s="150">
        <v>40200013</v>
      </c>
      <c r="C1476" s="151" t="s">
        <v>874</v>
      </c>
      <c r="D1476" s="152">
        <v>44044</v>
      </c>
      <c r="E1476" s="151" t="s">
        <v>299</v>
      </c>
      <c r="F1476" s="151" t="s">
        <v>300</v>
      </c>
      <c r="G1476" s="151" t="s">
        <v>817</v>
      </c>
      <c r="H1476" s="151" t="s">
        <v>449</v>
      </c>
      <c r="I1476" s="151" t="s">
        <v>62</v>
      </c>
      <c r="J1476" s="151" t="s">
        <v>62</v>
      </c>
      <c r="K1476" s="151" t="s">
        <v>736</v>
      </c>
      <c r="L1476" s="151" t="s">
        <v>1612</v>
      </c>
      <c r="M1476" s="158">
        <v>-26450</v>
      </c>
    </row>
    <row r="1477" spans="1:13" hidden="1" outlineLevel="2" x14ac:dyDescent="0.2">
      <c r="A1477" s="156">
        <v>202008</v>
      </c>
      <c r="B1477" s="150">
        <v>40200013</v>
      </c>
      <c r="C1477" s="151" t="s">
        <v>874</v>
      </c>
      <c r="D1477" s="152">
        <v>44044</v>
      </c>
      <c r="E1477" s="151" t="s">
        <v>299</v>
      </c>
      <c r="F1477" s="151" t="s">
        <v>300</v>
      </c>
      <c r="G1477" s="151" t="s">
        <v>817</v>
      </c>
      <c r="H1477" s="151" t="s">
        <v>546</v>
      </c>
      <c r="I1477" s="151" t="s">
        <v>62</v>
      </c>
      <c r="J1477" s="151" t="s">
        <v>62</v>
      </c>
      <c r="K1477" s="151" t="s">
        <v>736</v>
      </c>
      <c r="L1477" s="151" t="s">
        <v>1612</v>
      </c>
      <c r="M1477" s="158">
        <v>-22475</v>
      </c>
    </row>
    <row r="1478" spans="1:13" hidden="1" outlineLevel="2" x14ac:dyDescent="0.2">
      <c r="A1478" s="156">
        <v>202008</v>
      </c>
      <c r="B1478" s="150">
        <v>40200013</v>
      </c>
      <c r="C1478" s="151" t="s">
        <v>874</v>
      </c>
      <c r="D1478" s="152">
        <v>44044</v>
      </c>
      <c r="E1478" s="151" t="s">
        <v>299</v>
      </c>
      <c r="F1478" s="151" t="s">
        <v>300</v>
      </c>
      <c r="G1478" s="151" t="s">
        <v>817</v>
      </c>
      <c r="H1478" s="151" t="s">
        <v>526</v>
      </c>
      <c r="I1478" s="151" t="s">
        <v>62</v>
      </c>
      <c r="J1478" s="151" t="s">
        <v>62</v>
      </c>
      <c r="K1478" s="151" t="s">
        <v>736</v>
      </c>
      <c r="L1478" s="151" t="s">
        <v>1612</v>
      </c>
      <c r="M1478" s="158">
        <v>-19825</v>
      </c>
    </row>
    <row r="1479" spans="1:13" hidden="1" outlineLevel="2" x14ac:dyDescent="0.2">
      <c r="A1479" s="156">
        <v>202008</v>
      </c>
      <c r="B1479" s="150">
        <v>40200013</v>
      </c>
      <c r="C1479" s="151" t="s">
        <v>874</v>
      </c>
      <c r="D1479" s="152">
        <v>44044</v>
      </c>
      <c r="E1479" s="151" t="s">
        <v>299</v>
      </c>
      <c r="F1479" s="151" t="s">
        <v>300</v>
      </c>
      <c r="G1479" s="151" t="s">
        <v>817</v>
      </c>
      <c r="H1479" s="151" t="s">
        <v>526</v>
      </c>
      <c r="I1479" s="151" t="s">
        <v>62</v>
      </c>
      <c r="J1479" s="151" t="s">
        <v>62</v>
      </c>
      <c r="K1479" s="151" t="s">
        <v>736</v>
      </c>
      <c r="L1479" s="151" t="s">
        <v>1612</v>
      </c>
      <c r="M1479" s="158">
        <v>438975</v>
      </c>
    </row>
    <row r="1480" spans="1:13" hidden="1" outlineLevel="2" x14ac:dyDescent="0.2">
      <c r="A1480" s="156">
        <v>202008</v>
      </c>
      <c r="B1480" s="150">
        <v>40200022</v>
      </c>
      <c r="C1480" s="151" t="s">
        <v>874</v>
      </c>
      <c r="D1480" s="152">
        <v>44044</v>
      </c>
      <c r="E1480" s="151" t="s">
        <v>384</v>
      </c>
      <c r="F1480" s="151" t="s">
        <v>385</v>
      </c>
      <c r="G1480" s="151" t="s">
        <v>817</v>
      </c>
      <c r="H1480" s="151" t="s">
        <v>536</v>
      </c>
      <c r="I1480" s="151" t="s">
        <v>62</v>
      </c>
      <c r="J1480" s="151" t="s">
        <v>62</v>
      </c>
      <c r="K1480" s="151" t="s">
        <v>736</v>
      </c>
      <c r="L1480" s="151" t="s">
        <v>1613</v>
      </c>
      <c r="M1480" s="158">
        <v>-43182.66</v>
      </c>
    </row>
    <row r="1481" spans="1:13" hidden="1" outlineLevel="2" x14ac:dyDescent="0.2">
      <c r="A1481" s="156">
        <v>202008</v>
      </c>
      <c r="B1481" s="150">
        <v>40200022</v>
      </c>
      <c r="C1481" s="151" t="s">
        <v>874</v>
      </c>
      <c r="D1481" s="152">
        <v>44044</v>
      </c>
      <c r="E1481" s="151" t="s">
        <v>384</v>
      </c>
      <c r="F1481" s="151" t="s">
        <v>385</v>
      </c>
      <c r="G1481" s="151" t="s">
        <v>817</v>
      </c>
      <c r="H1481" s="151" t="s">
        <v>540</v>
      </c>
      <c r="I1481" s="151" t="s">
        <v>62</v>
      </c>
      <c r="J1481" s="151" t="s">
        <v>62</v>
      </c>
      <c r="K1481" s="151" t="s">
        <v>736</v>
      </c>
      <c r="L1481" s="151" t="s">
        <v>1614</v>
      </c>
      <c r="M1481" s="158">
        <v>-85414.17</v>
      </c>
    </row>
    <row r="1482" spans="1:13" hidden="1" outlineLevel="2" x14ac:dyDescent="0.2">
      <c r="A1482" s="156">
        <v>202008</v>
      </c>
      <c r="B1482" s="150">
        <v>40200022</v>
      </c>
      <c r="C1482" s="151" t="s">
        <v>874</v>
      </c>
      <c r="D1482" s="152">
        <v>44044</v>
      </c>
      <c r="E1482" s="151" t="s">
        <v>835</v>
      </c>
      <c r="F1482" s="151" t="s">
        <v>585</v>
      </c>
      <c r="G1482" s="151" t="s">
        <v>62</v>
      </c>
      <c r="H1482" s="151" t="s">
        <v>62</v>
      </c>
      <c r="I1482" s="151" t="s">
        <v>62</v>
      </c>
      <c r="J1482" s="151" t="s">
        <v>62</v>
      </c>
      <c r="K1482" s="151" t="s">
        <v>736</v>
      </c>
      <c r="L1482" s="151" t="s">
        <v>1615</v>
      </c>
      <c r="M1482" s="158">
        <v>188067.68</v>
      </c>
    </row>
    <row r="1483" spans="1:13" hidden="1" outlineLevel="2" x14ac:dyDescent="0.2">
      <c r="A1483" s="156">
        <v>202008</v>
      </c>
      <c r="B1483" s="150">
        <v>40200022</v>
      </c>
      <c r="C1483" s="151" t="s">
        <v>874</v>
      </c>
      <c r="D1483" s="152">
        <v>44044</v>
      </c>
      <c r="E1483" s="151" t="s">
        <v>384</v>
      </c>
      <c r="F1483" s="151" t="s">
        <v>385</v>
      </c>
      <c r="G1483" s="151" t="s">
        <v>817</v>
      </c>
      <c r="H1483" s="151" t="s">
        <v>536</v>
      </c>
      <c r="I1483" s="151" t="s">
        <v>62</v>
      </c>
      <c r="J1483" s="151" t="s">
        <v>62</v>
      </c>
      <c r="K1483" s="151" t="s">
        <v>736</v>
      </c>
      <c r="L1483" s="151" t="s">
        <v>1615</v>
      </c>
      <c r="M1483" s="158">
        <v>-59470.85</v>
      </c>
    </row>
    <row r="1484" spans="1:13" hidden="1" outlineLevel="2" x14ac:dyDescent="0.2">
      <c r="A1484" s="156">
        <v>202008</v>
      </c>
      <c r="B1484" s="150">
        <v>40200025</v>
      </c>
      <c r="C1484" s="151" t="s">
        <v>874</v>
      </c>
      <c r="D1484" s="152">
        <v>44044</v>
      </c>
      <c r="E1484" s="151" t="s">
        <v>388</v>
      </c>
      <c r="F1484" s="151" t="s">
        <v>389</v>
      </c>
      <c r="G1484" s="151" t="s">
        <v>817</v>
      </c>
      <c r="H1484" s="151" t="s">
        <v>526</v>
      </c>
      <c r="I1484" s="151" t="s">
        <v>62</v>
      </c>
      <c r="J1484" s="151" t="s">
        <v>62</v>
      </c>
      <c r="K1484" s="151" t="s">
        <v>736</v>
      </c>
      <c r="L1484" s="151" t="s">
        <v>1616</v>
      </c>
      <c r="M1484" s="158">
        <v>3</v>
      </c>
    </row>
    <row r="1485" spans="1:13" hidden="1" outlineLevel="2" x14ac:dyDescent="0.2">
      <c r="A1485" s="156">
        <v>202008</v>
      </c>
      <c r="B1485" s="150">
        <v>40200025</v>
      </c>
      <c r="C1485" s="151" t="s">
        <v>874</v>
      </c>
      <c r="D1485" s="152">
        <v>44044</v>
      </c>
      <c r="E1485" s="151" t="s">
        <v>388</v>
      </c>
      <c r="F1485" s="151" t="s">
        <v>389</v>
      </c>
      <c r="G1485" s="151" t="s">
        <v>817</v>
      </c>
      <c r="H1485" s="151" t="s">
        <v>526</v>
      </c>
      <c r="I1485" s="151" t="s">
        <v>62</v>
      </c>
      <c r="J1485" s="151" t="s">
        <v>62</v>
      </c>
      <c r="K1485" s="151" t="s">
        <v>736</v>
      </c>
      <c r="L1485" s="151" t="s">
        <v>1617</v>
      </c>
      <c r="M1485" s="158">
        <v>3</v>
      </c>
    </row>
    <row r="1486" spans="1:13" hidden="1" outlineLevel="2" x14ac:dyDescent="0.2">
      <c r="A1486" s="156">
        <v>202008</v>
      </c>
      <c r="B1486" s="150">
        <v>40200025</v>
      </c>
      <c r="C1486" s="151" t="s">
        <v>874</v>
      </c>
      <c r="D1486" s="152">
        <v>44044</v>
      </c>
      <c r="E1486" s="151" t="s">
        <v>779</v>
      </c>
      <c r="F1486" s="151" t="s">
        <v>561</v>
      </c>
      <c r="G1486" s="151" t="s">
        <v>62</v>
      </c>
      <c r="H1486" s="151" t="s">
        <v>62</v>
      </c>
      <c r="I1486" s="151" t="s">
        <v>62</v>
      </c>
      <c r="J1486" s="151" t="s">
        <v>62</v>
      </c>
      <c r="K1486" s="151" t="s">
        <v>736</v>
      </c>
      <c r="L1486" s="151" t="s">
        <v>1616</v>
      </c>
      <c r="M1486" s="158">
        <v>-3</v>
      </c>
    </row>
    <row r="1487" spans="1:13" hidden="1" outlineLevel="2" x14ac:dyDescent="0.2">
      <c r="A1487" s="156">
        <v>202008</v>
      </c>
      <c r="B1487" s="150">
        <v>40200025</v>
      </c>
      <c r="C1487" s="151" t="s">
        <v>874</v>
      </c>
      <c r="D1487" s="152">
        <v>44044</v>
      </c>
      <c r="E1487" s="151" t="s">
        <v>779</v>
      </c>
      <c r="F1487" s="151" t="s">
        <v>561</v>
      </c>
      <c r="G1487" s="151" t="s">
        <v>62</v>
      </c>
      <c r="H1487" s="151" t="s">
        <v>62</v>
      </c>
      <c r="I1487" s="151" t="s">
        <v>62</v>
      </c>
      <c r="J1487" s="151" t="s">
        <v>62</v>
      </c>
      <c r="K1487" s="151" t="s">
        <v>736</v>
      </c>
      <c r="L1487" s="151" t="s">
        <v>1617</v>
      </c>
      <c r="M1487" s="158">
        <v>-3</v>
      </c>
    </row>
    <row r="1488" spans="1:13" hidden="1" outlineLevel="2" x14ac:dyDescent="0.2">
      <c r="A1488" s="156">
        <v>202008</v>
      </c>
      <c r="B1488" s="150">
        <v>40200026</v>
      </c>
      <c r="C1488" s="151" t="s">
        <v>874</v>
      </c>
      <c r="D1488" s="152">
        <v>44074</v>
      </c>
      <c r="E1488" s="151" t="s">
        <v>301</v>
      </c>
      <c r="F1488" s="151" t="s">
        <v>302</v>
      </c>
      <c r="G1488" s="151" t="s">
        <v>919</v>
      </c>
      <c r="H1488" s="151" t="s">
        <v>451</v>
      </c>
      <c r="I1488" s="151" t="s">
        <v>62</v>
      </c>
      <c r="J1488" s="151" t="s">
        <v>62</v>
      </c>
      <c r="K1488" s="151" t="s">
        <v>736</v>
      </c>
      <c r="L1488" s="151" t="s">
        <v>1618</v>
      </c>
      <c r="M1488" s="158">
        <v>19397.599999999999</v>
      </c>
    </row>
    <row r="1489" spans="1:13" hidden="1" outlineLevel="2" x14ac:dyDescent="0.2">
      <c r="A1489" s="156">
        <v>202008</v>
      </c>
      <c r="B1489" s="150">
        <v>40200026</v>
      </c>
      <c r="C1489" s="151" t="s">
        <v>874</v>
      </c>
      <c r="D1489" s="152">
        <v>44074</v>
      </c>
      <c r="E1489" s="151" t="s">
        <v>301</v>
      </c>
      <c r="F1489" s="151" t="s">
        <v>302</v>
      </c>
      <c r="G1489" s="151" t="s">
        <v>876</v>
      </c>
      <c r="H1489" s="151" t="s">
        <v>360</v>
      </c>
      <c r="I1489" s="151" t="s">
        <v>62</v>
      </c>
      <c r="J1489" s="151" t="s">
        <v>62</v>
      </c>
      <c r="K1489" s="151" t="s">
        <v>736</v>
      </c>
      <c r="L1489" s="151" t="s">
        <v>1618</v>
      </c>
      <c r="M1489" s="158">
        <v>29396.2</v>
      </c>
    </row>
    <row r="1490" spans="1:13" hidden="1" outlineLevel="2" x14ac:dyDescent="0.2">
      <c r="A1490" s="156">
        <v>202008</v>
      </c>
      <c r="B1490" s="150">
        <v>40200026</v>
      </c>
      <c r="C1490" s="151" t="s">
        <v>874</v>
      </c>
      <c r="D1490" s="152">
        <v>44074</v>
      </c>
      <c r="E1490" s="151" t="s">
        <v>301</v>
      </c>
      <c r="F1490" s="151" t="s">
        <v>302</v>
      </c>
      <c r="G1490" s="151" t="s">
        <v>876</v>
      </c>
      <c r="H1490" s="151" t="s">
        <v>877</v>
      </c>
      <c r="I1490" s="151" t="s">
        <v>62</v>
      </c>
      <c r="J1490" s="151" t="s">
        <v>62</v>
      </c>
      <c r="K1490" s="151" t="s">
        <v>736</v>
      </c>
      <c r="L1490" s="151" t="s">
        <v>1618</v>
      </c>
      <c r="M1490" s="158">
        <v>29396.14</v>
      </c>
    </row>
    <row r="1491" spans="1:13" hidden="1" outlineLevel="2" x14ac:dyDescent="0.2">
      <c r="A1491" s="156">
        <v>202008</v>
      </c>
      <c r="B1491" s="150">
        <v>40200026</v>
      </c>
      <c r="C1491" s="151" t="s">
        <v>874</v>
      </c>
      <c r="D1491" s="152">
        <v>44074</v>
      </c>
      <c r="E1491" s="151" t="s">
        <v>301</v>
      </c>
      <c r="F1491" s="151" t="s">
        <v>302</v>
      </c>
      <c r="G1491" s="151" t="s">
        <v>807</v>
      </c>
      <c r="H1491" s="151" t="s">
        <v>414</v>
      </c>
      <c r="I1491" s="151" t="s">
        <v>62</v>
      </c>
      <c r="J1491" s="151" t="s">
        <v>62</v>
      </c>
      <c r="K1491" s="151" t="s">
        <v>736</v>
      </c>
      <c r="L1491" s="151" t="s">
        <v>1618</v>
      </c>
      <c r="M1491" s="158">
        <v>75426.100000000006</v>
      </c>
    </row>
    <row r="1492" spans="1:13" hidden="1" outlineLevel="2" x14ac:dyDescent="0.2">
      <c r="A1492" s="156">
        <v>202008</v>
      </c>
      <c r="B1492" s="150">
        <v>40200026</v>
      </c>
      <c r="C1492" s="151" t="s">
        <v>874</v>
      </c>
      <c r="D1492" s="152">
        <v>44074</v>
      </c>
      <c r="E1492" s="151" t="s">
        <v>301</v>
      </c>
      <c r="F1492" s="151" t="s">
        <v>302</v>
      </c>
      <c r="G1492" s="151" t="s">
        <v>807</v>
      </c>
      <c r="H1492" s="151" t="s">
        <v>418</v>
      </c>
      <c r="I1492" s="151" t="s">
        <v>62</v>
      </c>
      <c r="J1492" s="151" t="s">
        <v>62</v>
      </c>
      <c r="K1492" s="151" t="s">
        <v>736</v>
      </c>
      <c r="L1492" s="151" t="s">
        <v>1618</v>
      </c>
      <c r="M1492" s="158">
        <v>5370.54</v>
      </c>
    </row>
    <row r="1493" spans="1:13" hidden="1" outlineLevel="2" x14ac:dyDescent="0.2">
      <c r="A1493" s="156">
        <v>202008</v>
      </c>
      <c r="B1493" s="150">
        <v>40200026</v>
      </c>
      <c r="C1493" s="151" t="s">
        <v>874</v>
      </c>
      <c r="D1493" s="152">
        <v>44074</v>
      </c>
      <c r="E1493" s="151" t="s">
        <v>301</v>
      </c>
      <c r="F1493" s="151" t="s">
        <v>302</v>
      </c>
      <c r="G1493" s="151" t="s">
        <v>807</v>
      </c>
      <c r="H1493" s="151" t="s">
        <v>426</v>
      </c>
      <c r="I1493" s="151" t="s">
        <v>62</v>
      </c>
      <c r="J1493" s="151" t="s">
        <v>62</v>
      </c>
      <c r="K1493" s="151" t="s">
        <v>736</v>
      </c>
      <c r="L1493" s="151" t="s">
        <v>1618</v>
      </c>
      <c r="M1493" s="158">
        <v>40065.06</v>
      </c>
    </row>
    <row r="1494" spans="1:13" hidden="1" outlineLevel="2" x14ac:dyDescent="0.2">
      <c r="A1494" s="156">
        <v>202008</v>
      </c>
      <c r="B1494" s="150">
        <v>40200026</v>
      </c>
      <c r="C1494" s="151" t="s">
        <v>874</v>
      </c>
      <c r="D1494" s="152">
        <v>44074</v>
      </c>
      <c r="E1494" s="151" t="s">
        <v>914</v>
      </c>
      <c r="F1494" s="151" t="s">
        <v>562</v>
      </c>
      <c r="G1494" s="151" t="s">
        <v>62</v>
      </c>
      <c r="H1494" s="151" t="s">
        <v>62</v>
      </c>
      <c r="I1494" s="151" t="s">
        <v>62</v>
      </c>
      <c r="J1494" s="151" t="s">
        <v>62</v>
      </c>
      <c r="K1494" s="151" t="s">
        <v>736</v>
      </c>
      <c r="L1494" s="151" t="s">
        <v>1618</v>
      </c>
      <c r="M1494" s="158">
        <v>-822306.24</v>
      </c>
    </row>
    <row r="1495" spans="1:13" hidden="1" outlineLevel="2" x14ac:dyDescent="0.2">
      <c r="A1495" s="156">
        <v>202008</v>
      </c>
      <c r="B1495" s="150">
        <v>40200026</v>
      </c>
      <c r="C1495" s="151" t="s">
        <v>874</v>
      </c>
      <c r="D1495" s="152">
        <v>44074</v>
      </c>
      <c r="E1495" s="151" t="s">
        <v>301</v>
      </c>
      <c r="F1495" s="151" t="s">
        <v>302</v>
      </c>
      <c r="G1495" s="151" t="s">
        <v>817</v>
      </c>
      <c r="H1495" s="151" t="s">
        <v>436</v>
      </c>
      <c r="I1495" s="151" t="s">
        <v>62</v>
      </c>
      <c r="J1495" s="151" t="s">
        <v>62</v>
      </c>
      <c r="K1495" s="151" t="s">
        <v>736</v>
      </c>
      <c r="L1495" s="151" t="s">
        <v>1618</v>
      </c>
      <c r="M1495" s="158">
        <v>52957.77</v>
      </c>
    </row>
    <row r="1496" spans="1:13" hidden="1" outlineLevel="2" x14ac:dyDescent="0.2">
      <c r="A1496" s="156">
        <v>202008</v>
      </c>
      <c r="B1496" s="150">
        <v>40200026</v>
      </c>
      <c r="C1496" s="151" t="s">
        <v>874</v>
      </c>
      <c r="D1496" s="152">
        <v>44074</v>
      </c>
      <c r="E1496" s="151" t="s">
        <v>301</v>
      </c>
      <c r="F1496" s="151" t="s">
        <v>302</v>
      </c>
      <c r="G1496" s="151" t="s">
        <v>817</v>
      </c>
      <c r="H1496" s="151" t="s">
        <v>443</v>
      </c>
      <c r="I1496" s="151" t="s">
        <v>62</v>
      </c>
      <c r="J1496" s="151" t="s">
        <v>62</v>
      </c>
      <c r="K1496" s="151" t="s">
        <v>736</v>
      </c>
      <c r="L1496" s="151" t="s">
        <v>1618</v>
      </c>
      <c r="M1496" s="158">
        <v>101899.73</v>
      </c>
    </row>
    <row r="1497" spans="1:13" hidden="1" outlineLevel="2" x14ac:dyDescent="0.2">
      <c r="A1497" s="156">
        <v>202008</v>
      </c>
      <c r="B1497" s="150">
        <v>40200026</v>
      </c>
      <c r="C1497" s="151" t="s">
        <v>874</v>
      </c>
      <c r="D1497" s="152">
        <v>44074</v>
      </c>
      <c r="E1497" s="151" t="s">
        <v>301</v>
      </c>
      <c r="F1497" s="151" t="s">
        <v>302</v>
      </c>
      <c r="G1497" s="151" t="s">
        <v>817</v>
      </c>
      <c r="H1497" s="151" t="s">
        <v>526</v>
      </c>
      <c r="I1497" s="151" t="s">
        <v>62</v>
      </c>
      <c r="J1497" s="151" t="s">
        <v>62</v>
      </c>
      <c r="K1497" s="151" t="s">
        <v>736</v>
      </c>
      <c r="L1497" s="151" t="s">
        <v>1618</v>
      </c>
      <c r="M1497" s="158">
        <v>22696.18</v>
      </c>
    </row>
    <row r="1498" spans="1:13" hidden="1" outlineLevel="2" x14ac:dyDescent="0.2">
      <c r="A1498" s="156">
        <v>202008</v>
      </c>
      <c r="B1498" s="150">
        <v>40200026</v>
      </c>
      <c r="C1498" s="151" t="s">
        <v>874</v>
      </c>
      <c r="D1498" s="152">
        <v>44074</v>
      </c>
      <c r="E1498" s="151" t="s">
        <v>301</v>
      </c>
      <c r="F1498" s="151" t="s">
        <v>302</v>
      </c>
      <c r="G1498" s="151" t="s">
        <v>817</v>
      </c>
      <c r="H1498" s="151" t="s">
        <v>546</v>
      </c>
      <c r="I1498" s="151" t="s">
        <v>62</v>
      </c>
      <c r="J1498" s="151" t="s">
        <v>62</v>
      </c>
      <c r="K1498" s="151" t="s">
        <v>736</v>
      </c>
      <c r="L1498" s="151" t="s">
        <v>1618</v>
      </c>
      <c r="M1498" s="158">
        <v>21590.69</v>
      </c>
    </row>
    <row r="1499" spans="1:13" hidden="1" outlineLevel="2" x14ac:dyDescent="0.2">
      <c r="A1499" s="156">
        <v>202008</v>
      </c>
      <c r="B1499" s="150">
        <v>40200026</v>
      </c>
      <c r="C1499" s="151" t="s">
        <v>874</v>
      </c>
      <c r="D1499" s="152">
        <v>44074</v>
      </c>
      <c r="E1499" s="151" t="s">
        <v>301</v>
      </c>
      <c r="F1499" s="151" t="s">
        <v>302</v>
      </c>
      <c r="G1499" s="151" t="s">
        <v>817</v>
      </c>
      <c r="H1499" s="151" t="s">
        <v>536</v>
      </c>
      <c r="I1499" s="151" t="s">
        <v>62</v>
      </c>
      <c r="J1499" s="151" t="s">
        <v>62</v>
      </c>
      <c r="K1499" s="151" t="s">
        <v>736</v>
      </c>
      <c r="L1499" s="151" t="s">
        <v>1618</v>
      </c>
      <c r="M1499" s="158">
        <v>228244.66</v>
      </c>
    </row>
    <row r="1500" spans="1:13" hidden="1" outlineLevel="2" x14ac:dyDescent="0.2">
      <c r="A1500" s="156">
        <v>202008</v>
      </c>
      <c r="B1500" s="150">
        <v>40200026</v>
      </c>
      <c r="C1500" s="151" t="s">
        <v>874</v>
      </c>
      <c r="D1500" s="152">
        <v>44074</v>
      </c>
      <c r="E1500" s="151" t="s">
        <v>301</v>
      </c>
      <c r="F1500" s="151" t="s">
        <v>302</v>
      </c>
      <c r="G1500" s="151" t="s">
        <v>817</v>
      </c>
      <c r="H1500" s="151" t="s">
        <v>538</v>
      </c>
      <c r="I1500" s="151" t="s">
        <v>62</v>
      </c>
      <c r="J1500" s="151" t="s">
        <v>62</v>
      </c>
      <c r="K1500" s="151" t="s">
        <v>736</v>
      </c>
      <c r="L1500" s="151" t="s">
        <v>1618</v>
      </c>
      <c r="M1500" s="158">
        <v>68410.710000000006</v>
      </c>
    </row>
    <row r="1501" spans="1:13" hidden="1" outlineLevel="2" x14ac:dyDescent="0.2">
      <c r="A1501" s="156">
        <v>202008</v>
      </c>
      <c r="B1501" s="150">
        <v>40200026</v>
      </c>
      <c r="C1501" s="151" t="s">
        <v>874</v>
      </c>
      <c r="D1501" s="152">
        <v>44074</v>
      </c>
      <c r="E1501" s="151" t="s">
        <v>301</v>
      </c>
      <c r="F1501" s="151" t="s">
        <v>302</v>
      </c>
      <c r="G1501" s="151" t="s">
        <v>817</v>
      </c>
      <c r="H1501" s="151" t="s">
        <v>540</v>
      </c>
      <c r="I1501" s="151" t="s">
        <v>62</v>
      </c>
      <c r="J1501" s="151" t="s">
        <v>62</v>
      </c>
      <c r="K1501" s="151" t="s">
        <v>736</v>
      </c>
      <c r="L1501" s="151" t="s">
        <v>1618</v>
      </c>
      <c r="M1501" s="158">
        <v>124684.51</v>
      </c>
    </row>
    <row r="1502" spans="1:13" hidden="1" outlineLevel="2" x14ac:dyDescent="0.2">
      <c r="A1502" s="156">
        <v>202008</v>
      </c>
      <c r="B1502" s="150">
        <v>40200026</v>
      </c>
      <c r="C1502" s="151" t="s">
        <v>874</v>
      </c>
      <c r="D1502" s="152">
        <v>44074</v>
      </c>
      <c r="E1502" s="151" t="s">
        <v>326</v>
      </c>
      <c r="F1502" s="151" t="s">
        <v>327</v>
      </c>
      <c r="G1502" s="151" t="s">
        <v>817</v>
      </c>
      <c r="H1502" s="151" t="s">
        <v>443</v>
      </c>
      <c r="I1502" s="151" t="s">
        <v>62</v>
      </c>
      <c r="J1502" s="151" t="s">
        <v>62</v>
      </c>
      <c r="K1502" s="151" t="s">
        <v>736</v>
      </c>
      <c r="L1502" s="151" t="s">
        <v>1619</v>
      </c>
      <c r="M1502" s="158">
        <v>-74.19</v>
      </c>
    </row>
    <row r="1503" spans="1:13" hidden="1" outlineLevel="2" x14ac:dyDescent="0.2">
      <c r="A1503" s="156">
        <v>202008</v>
      </c>
      <c r="B1503" s="150">
        <v>40200026</v>
      </c>
      <c r="C1503" s="151" t="s">
        <v>874</v>
      </c>
      <c r="D1503" s="152">
        <v>44074</v>
      </c>
      <c r="E1503" s="151" t="s">
        <v>326</v>
      </c>
      <c r="F1503" s="151" t="s">
        <v>327</v>
      </c>
      <c r="G1503" s="151" t="s">
        <v>817</v>
      </c>
      <c r="H1503" s="151" t="s">
        <v>546</v>
      </c>
      <c r="I1503" s="151" t="s">
        <v>62</v>
      </c>
      <c r="J1503" s="151" t="s">
        <v>62</v>
      </c>
      <c r="K1503" s="151" t="s">
        <v>736</v>
      </c>
      <c r="L1503" s="151" t="s">
        <v>1620</v>
      </c>
      <c r="M1503" s="158">
        <v>-16.66</v>
      </c>
    </row>
    <row r="1504" spans="1:13" hidden="1" outlineLevel="2" x14ac:dyDescent="0.2">
      <c r="A1504" s="156">
        <v>202008</v>
      </c>
      <c r="B1504" s="150">
        <v>40200026</v>
      </c>
      <c r="C1504" s="151" t="s">
        <v>874</v>
      </c>
      <c r="D1504" s="152">
        <v>44074</v>
      </c>
      <c r="E1504" s="151" t="s">
        <v>416</v>
      </c>
      <c r="F1504" s="151" t="s">
        <v>417</v>
      </c>
      <c r="G1504" s="151" t="s">
        <v>817</v>
      </c>
      <c r="H1504" s="151" t="s">
        <v>443</v>
      </c>
      <c r="I1504" s="151" t="s">
        <v>62</v>
      </c>
      <c r="J1504" s="151" t="s">
        <v>62</v>
      </c>
      <c r="K1504" s="151" t="s">
        <v>736</v>
      </c>
      <c r="L1504" s="151" t="s">
        <v>1621</v>
      </c>
      <c r="M1504" s="158">
        <v>257</v>
      </c>
    </row>
    <row r="1505" spans="1:13" hidden="1" outlineLevel="2" x14ac:dyDescent="0.2">
      <c r="A1505" s="156">
        <v>202008</v>
      </c>
      <c r="B1505" s="150">
        <v>40200026</v>
      </c>
      <c r="C1505" s="151" t="s">
        <v>874</v>
      </c>
      <c r="D1505" s="152">
        <v>44074</v>
      </c>
      <c r="E1505" s="151" t="s">
        <v>416</v>
      </c>
      <c r="F1505" s="151" t="s">
        <v>417</v>
      </c>
      <c r="G1505" s="151" t="s">
        <v>817</v>
      </c>
      <c r="H1505" s="151" t="s">
        <v>443</v>
      </c>
      <c r="I1505" s="151" t="s">
        <v>62</v>
      </c>
      <c r="J1505" s="151" t="s">
        <v>62</v>
      </c>
      <c r="K1505" s="151" t="s">
        <v>736</v>
      </c>
      <c r="L1505" s="151" t="s">
        <v>1622</v>
      </c>
      <c r="M1505" s="158">
        <v>44</v>
      </c>
    </row>
    <row r="1506" spans="1:13" hidden="1" outlineLevel="2" x14ac:dyDescent="0.2">
      <c r="A1506" s="156">
        <v>202008</v>
      </c>
      <c r="B1506" s="150">
        <v>40200026</v>
      </c>
      <c r="C1506" s="151" t="s">
        <v>874</v>
      </c>
      <c r="D1506" s="152">
        <v>44074</v>
      </c>
      <c r="E1506" s="151" t="s">
        <v>416</v>
      </c>
      <c r="F1506" s="151" t="s">
        <v>417</v>
      </c>
      <c r="G1506" s="151" t="s">
        <v>817</v>
      </c>
      <c r="H1506" s="151" t="s">
        <v>536</v>
      </c>
      <c r="I1506" s="151" t="s">
        <v>62</v>
      </c>
      <c r="J1506" s="151" t="s">
        <v>62</v>
      </c>
      <c r="K1506" s="151" t="s">
        <v>736</v>
      </c>
      <c r="L1506" s="151" t="s">
        <v>1623</v>
      </c>
      <c r="M1506" s="158">
        <v>838</v>
      </c>
    </row>
    <row r="1507" spans="1:13" hidden="1" outlineLevel="2" x14ac:dyDescent="0.2">
      <c r="A1507" s="156">
        <v>202008</v>
      </c>
      <c r="B1507" s="150">
        <v>40200026</v>
      </c>
      <c r="C1507" s="151" t="s">
        <v>874</v>
      </c>
      <c r="D1507" s="152">
        <v>44074</v>
      </c>
      <c r="E1507" s="151" t="s">
        <v>416</v>
      </c>
      <c r="F1507" s="151" t="s">
        <v>417</v>
      </c>
      <c r="G1507" s="151" t="s">
        <v>817</v>
      </c>
      <c r="H1507" s="151" t="s">
        <v>536</v>
      </c>
      <c r="I1507" s="151" t="s">
        <v>62</v>
      </c>
      <c r="J1507" s="151" t="s">
        <v>62</v>
      </c>
      <c r="K1507" s="151" t="s">
        <v>736</v>
      </c>
      <c r="L1507" s="151" t="s">
        <v>1624</v>
      </c>
      <c r="M1507" s="158">
        <v>85</v>
      </c>
    </row>
    <row r="1508" spans="1:13" hidden="1" outlineLevel="2" x14ac:dyDescent="0.2">
      <c r="A1508" s="156">
        <v>202008</v>
      </c>
      <c r="B1508" s="150">
        <v>40200026</v>
      </c>
      <c r="C1508" s="151" t="s">
        <v>874</v>
      </c>
      <c r="D1508" s="152">
        <v>44074</v>
      </c>
      <c r="E1508" s="151" t="s">
        <v>328</v>
      </c>
      <c r="F1508" s="151" t="s">
        <v>329</v>
      </c>
      <c r="G1508" s="151" t="s">
        <v>976</v>
      </c>
      <c r="H1508" s="151" t="s">
        <v>344</v>
      </c>
      <c r="I1508" s="151" t="s">
        <v>62</v>
      </c>
      <c r="J1508" s="151" t="s">
        <v>62</v>
      </c>
      <c r="K1508" s="151" t="s">
        <v>736</v>
      </c>
      <c r="L1508" s="151" t="s">
        <v>1625</v>
      </c>
      <c r="M1508" s="158">
        <v>55.2</v>
      </c>
    </row>
    <row r="1509" spans="1:13" hidden="1" outlineLevel="2" x14ac:dyDescent="0.2">
      <c r="A1509" s="156">
        <v>202008</v>
      </c>
      <c r="B1509" s="150">
        <v>40200026</v>
      </c>
      <c r="C1509" s="151" t="s">
        <v>874</v>
      </c>
      <c r="D1509" s="152">
        <v>44074</v>
      </c>
      <c r="E1509" s="151" t="s">
        <v>336</v>
      </c>
      <c r="F1509" s="151" t="s">
        <v>337</v>
      </c>
      <c r="G1509" s="151" t="s">
        <v>976</v>
      </c>
      <c r="H1509" s="151" t="s">
        <v>344</v>
      </c>
      <c r="I1509" s="151" t="s">
        <v>62</v>
      </c>
      <c r="J1509" s="151" t="s">
        <v>62</v>
      </c>
      <c r="K1509" s="151" t="s">
        <v>736</v>
      </c>
      <c r="L1509" s="151" t="s">
        <v>1626</v>
      </c>
      <c r="M1509" s="158">
        <v>322</v>
      </c>
    </row>
    <row r="1510" spans="1:13" hidden="1" outlineLevel="2" x14ac:dyDescent="0.2">
      <c r="A1510" s="156">
        <v>202008</v>
      </c>
      <c r="B1510" s="150">
        <v>40200026</v>
      </c>
      <c r="C1510" s="151" t="s">
        <v>874</v>
      </c>
      <c r="D1510" s="152">
        <v>44074</v>
      </c>
      <c r="E1510" s="151" t="s">
        <v>336</v>
      </c>
      <c r="F1510" s="151" t="s">
        <v>337</v>
      </c>
      <c r="G1510" s="151" t="s">
        <v>817</v>
      </c>
      <c r="H1510" s="151" t="s">
        <v>536</v>
      </c>
      <c r="I1510" s="151" t="s">
        <v>62</v>
      </c>
      <c r="J1510" s="151" t="s">
        <v>62</v>
      </c>
      <c r="K1510" s="151" t="s">
        <v>736</v>
      </c>
      <c r="L1510" s="151" t="s">
        <v>1627</v>
      </c>
      <c r="M1510" s="158">
        <v>1260</v>
      </c>
    </row>
    <row r="1511" spans="1:13" hidden="1" outlineLevel="2" x14ac:dyDescent="0.2">
      <c r="A1511" s="156">
        <v>202008</v>
      </c>
      <c r="B1511" s="150">
        <v>40200027</v>
      </c>
      <c r="C1511" s="151" t="s">
        <v>874</v>
      </c>
      <c r="D1511" s="152">
        <v>44074</v>
      </c>
      <c r="E1511" s="151" t="s">
        <v>299</v>
      </c>
      <c r="F1511" s="151" t="s">
        <v>300</v>
      </c>
      <c r="G1511" s="151" t="s">
        <v>817</v>
      </c>
      <c r="H1511" s="151" t="s">
        <v>526</v>
      </c>
      <c r="I1511" s="151" t="s">
        <v>62</v>
      </c>
      <c r="J1511" s="151" t="s">
        <v>62</v>
      </c>
      <c r="K1511" s="151" t="s">
        <v>736</v>
      </c>
      <c r="L1511" s="151" t="s">
        <v>1628</v>
      </c>
      <c r="M1511" s="158">
        <v>-368269.41</v>
      </c>
    </row>
    <row r="1512" spans="1:13" hidden="1" outlineLevel="2" x14ac:dyDescent="0.2">
      <c r="A1512" s="156">
        <v>202008</v>
      </c>
      <c r="B1512" s="150">
        <v>40200027</v>
      </c>
      <c r="C1512" s="151" t="s">
        <v>874</v>
      </c>
      <c r="D1512" s="152">
        <v>44074</v>
      </c>
      <c r="E1512" s="151" t="s">
        <v>315</v>
      </c>
      <c r="F1512" s="151" t="s">
        <v>300</v>
      </c>
      <c r="G1512" s="151" t="s">
        <v>817</v>
      </c>
      <c r="H1512" s="151" t="s">
        <v>526</v>
      </c>
      <c r="I1512" s="151" t="s">
        <v>62</v>
      </c>
      <c r="J1512" s="151" t="s">
        <v>62</v>
      </c>
      <c r="K1512" s="151" t="s">
        <v>736</v>
      </c>
      <c r="L1512" s="151" t="s">
        <v>1628</v>
      </c>
      <c r="M1512" s="158">
        <v>368269.41</v>
      </c>
    </row>
    <row r="1513" spans="1:13" hidden="1" outlineLevel="2" x14ac:dyDescent="0.2">
      <c r="A1513" s="156">
        <v>202008</v>
      </c>
      <c r="B1513" s="150">
        <v>40200029</v>
      </c>
      <c r="C1513" s="151" t="s">
        <v>874</v>
      </c>
      <c r="D1513" s="152">
        <v>44044</v>
      </c>
      <c r="E1513" s="151" t="s">
        <v>485</v>
      </c>
      <c r="F1513" s="151" t="s">
        <v>486</v>
      </c>
      <c r="G1513" s="151" t="s">
        <v>817</v>
      </c>
      <c r="H1513" s="151" t="s">
        <v>526</v>
      </c>
      <c r="I1513" s="151" t="s">
        <v>62</v>
      </c>
      <c r="J1513" s="151" t="s">
        <v>62</v>
      </c>
      <c r="K1513" s="151" t="s">
        <v>736</v>
      </c>
      <c r="L1513" s="151" t="s">
        <v>1629</v>
      </c>
      <c r="M1513" s="158">
        <v>1750</v>
      </c>
    </row>
    <row r="1514" spans="1:13" hidden="1" outlineLevel="2" x14ac:dyDescent="0.2">
      <c r="A1514" s="156">
        <v>202008</v>
      </c>
      <c r="B1514" s="150">
        <v>40200029</v>
      </c>
      <c r="C1514" s="151" t="s">
        <v>874</v>
      </c>
      <c r="D1514" s="152">
        <v>44044</v>
      </c>
      <c r="E1514" s="151" t="s">
        <v>485</v>
      </c>
      <c r="F1514" s="151" t="s">
        <v>486</v>
      </c>
      <c r="G1514" s="151" t="s">
        <v>817</v>
      </c>
      <c r="H1514" s="151" t="s">
        <v>526</v>
      </c>
      <c r="I1514" s="151" t="s">
        <v>62</v>
      </c>
      <c r="J1514" s="151" t="s">
        <v>62</v>
      </c>
      <c r="K1514" s="151" t="s">
        <v>736</v>
      </c>
      <c r="L1514" s="151" t="s">
        <v>1630</v>
      </c>
      <c r="M1514" s="158">
        <v>5130</v>
      </c>
    </row>
    <row r="1515" spans="1:13" hidden="1" outlineLevel="2" x14ac:dyDescent="0.2">
      <c r="A1515" s="156">
        <v>202008</v>
      </c>
      <c r="B1515" s="150">
        <v>40200029</v>
      </c>
      <c r="C1515" s="151" t="s">
        <v>874</v>
      </c>
      <c r="D1515" s="152">
        <v>44044</v>
      </c>
      <c r="E1515" s="151" t="s">
        <v>937</v>
      </c>
      <c r="F1515" s="151" t="s">
        <v>572</v>
      </c>
      <c r="G1515" s="151" t="s">
        <v>62</v>
      </c>
      <c r="H1515" s="151" t="s">
        <v>62</v>
      </c>
      <c r="I1515" s="151" t="s">
        <v>62</v>
      </c>
      <c r="J1515" s="151" t="s">
        <v>62</v>
      </c>
      <c r="K1515" s="151" t="s">
        <v>736</v>
      </c>
      <c r="L1515" s="151" t="s">
        <v>1629</v>
      </c>
      <c r="M1515" s="158">
        <v>-1750</v>
      </c>
    </row>
    <row r="1516" spans="1:13" hidden="1" outlineLevel="2" x14ac:dyDescent="0.2">
      <c r="A1516" s="156">
        <v>202008</v>
      </c>
      <c r="B1516" s="150">
        <v>40200029</v>
      </c>
      <c r="C1516" s="151" t="s">
        <v>874</v>
      </c>
      <c r="D1516" s="152">
        <v>44044</v>
      </c>
      <c r="E1516" s="151" t="s">
        <v>937</v>
      </c>
      <c r="F1516" s="151" t="s">
        <v>572</v>
      </c>
      <c r="G1516" s="151" t="s">
        <v>62</v>
      </c>
      <c r="H1516" s="151" t="s">
        <v>62</v>
      </c>
      <c r="I1516" s="151" t="s">
        <v>62</v>
      </c>
      <c r="J1516" s="151" t="s">
        <v>62</v>
      </c>
      <c r="K1516" s="151" t="s">
        <v>736</v>
      </c>
      <c r="L1516" s="151" t="s">
        <v>1630</v>
      </c>
      <c r="M1516" s="158">
        <v>-5130</v>
      </c>
    </row>
    <row r="1517" spans="1:13" hidden="1" outlineLevel="2" x14ac:dyDescent="0.2">
      <c r="A1517" s="156">
        <v>202008</v>
      </c>
      <c r="B1517" s="150">
        <v>40200031</v>
      </c>
      <c r="C1517" s="151" t="s">
        <v>874</v>
      </c>
      <c r="D1517" s="152">
        <v>44074</v>
      </c>
      <c r="E1517" s="151" t="s">
        <v>362</v>
      </c>
      <c r="F1517" s="151" t="s">
        <v>363</v>
      </c>
      <c r="G1517" s="151" t="s">
        <v>876</v>
      </c>
      <c r="H1517" s="151" t="s">
        <v>376</v>
      </c>
      <c r="I1517" s="151" t="s">
        <v>62</v>
      </c>
      <c r="J1517" s="151" t="s">
        <v>62</v>
      </c>
      <c r="K1517" s="151" t="s">
        <v>736</v>
      </c>
      <c r="L1517" s="151" t="s">
        <v>1631</v>
      </c>
      <c r="M1517" s="158">
        <v>-100000</v>
      </c>
    </row>
    <row r="1518" spans="1:13" hidden="1" outlineLevel="2" x14ac:dyDescent="0.2">
      <c r="A1518" s="156">
        <v>202008</v>
      </c>
      <c r="B1518" s="150">
        <v>40200031</v>
      </c>
      <c r="C1518" s="151" t="s">
        <v>874</v>
      </c>
      <c r="D1518" s="152">
        <v>44074</v>
      </c>
      <c r="E1518" s="151" t="s">
        <v>362</v>
      </c>
      <c r="F1518" s="151" t="s">
        <v>363</v>
      </c>
      <c r="G1518" s="151" t="s">
        <v>876</v>
      </c>
      <c r="H1518" s="151" t="s">
        <v>376</v>
      </c>
      <c r="I1518" s="151" t="s">
        <v>62</v>
      </c>
      <c r="J1518" s="151" t="s">
        <v>62</v>
      </c>
      <c r="K1518" s="151" t="s">
        <v>736</v>
      </c>
      <c r="L1518" s="151" t="s">
        <v>1632</v>
      </c>
      <c r="M1518" s="158">
        <v>-70000</v>
      </c>
    </row>
    <row r="1519" spans="1:13" hidden="1" outlineLevel="2" x14ac:dyDescent="0.2">
      <c r="A1519" s="156">
        <v>202008</v>
      </c>
      <c r="B1519" s="150">
        <v>40200031</v>
      </c>
      <c r="C1519" s="151" t="s">
        <v>874</v>
      </c>
      <c r="D1519" s="152">
        <v>44074</v>
      </c>
      <c r="E1519" s="151" t="s">
        <v>362</v>
      </c>
      <c r="F1519" s="151" t="s">
        <v>363</v>
      </c>
      <c r="G1519" s="151" t="s">
        <v>876</v>
      </c>
      <c r="H1519" s="151" t="s">
        <v>376</v>
      </c>
      <c r="I1519" s="151" t="s">
        <v>62</v>
      </c>
      <c r="J1519" s="151" t="s">
        <v>62</v>
      </c>
      <c r="K1519" s="151" t="s">
        <v>736</v>
      </c>
      <c r="L1519" s="151" t="s">
        <v>1633</v>
      </c>
      <c r="M1519" s="158">
        <v>-70000</v>
      </c>
    </row>
    <row r="1520" spans="1:13" hidden="1" outlineLevel="2" x14ac:dyDescent="0.2">
      <c r="A1520" s="156">
        <v>202008</v>
      </c>
      <c r="B1520" s="150">
        <v>40200031</v>
      </c>
      <c r="C1520" s="151" t="s">
        <v>874</v>
      </c>
      <c r="D1520" s="152">
        <v>44074</v>
      </c>
      <c r="E1520" s="151" t="s">
        <v>808</v>
      </c>
      <c r="F1520" s="151" t="s">
        <v>566</v>
      </c>
      <c r="G1520" s="151" t="s">
        <v>876</v>
      </c>
      <c r="H1520" s="151" t="s">
        <v>376</v>
      </c>
      <c r="I1520" s="151" t="s">
        <v>62</v>
      </c>
      <c r="J1520" s="151" t="s">
        <v>62</v>
      </c>
      <c r="K1520" s="151" t="s">
        <v>736</v>
      </c>
      <c r="L1520" s="151" t="s">
        <v>1631</v>
      </c>
      <c r="M1520" s="158">
        <v>100000</v>
      </c>
    </row>
    <row r="1521" spans="1:13" hidden="1" outlineLevel="2" x14ac:dyDescent="0.2">
      <c r="A1521" s="156">
        <v>202008</v>
      </c>
      <c r="B1521" s="150">
        <v>40200031</v>
      </c>
      <c r="C1521" s="151" t="s">
        <v>874</v>
      </c>
      <c r="D1521" s="152">
        <v>44074</v>
      </c>
      <c r="E1521" s="151" t="s">
        <v>808</v>
      </c>
      <c r="F1521" s="151" t="s">
        <v>566</v>
      </c>
      <c r="G1521" s="151" t="s">
        <v>876</v>
      </c>
      <c r="H1521" s="151" t="s">
        <v>376</v>
      </c>
      <c r="I1521" s="151" t="s">
        <v>62</v>
      </c>
      <c r="J1521" s="151" t="s">
        <v>62</v>
      </c>
      <c r="K1521" s="151" t="s">
        <v>736</v>
      </c>
      <c r="L1521" s="151" t="s">
        <v>1632</v>
      </c>
      <c r="M1521" s="158">
        <v>70000</v>
      </c>
    </row>
    <row r="1522" spans="1:13" hidden="1" outlineLevel="2" x14ac:dyDescent="0.2">
      <c r="A1522" s="156">
        <v>202008</v>
      </c>
      <c r="B1522" s="150">
        <v>40200031</v>
      </c>
      <c r="C1522" s="151" t="s">
        <v>874</v>
      </c>
      <c r="D1522" s="152">
        <v>44074</v>
      </c>
      <c r="E1522" s="151" t="s">
        <v>808</v>
      </c>
      <c r="F1522" s="151" t="s">
        <v>566</v>
      </c>
      <c r="G1522" s="151" t="s">
        <v>876</v>
      </c>
      <c r="H1522" s="151" t="s">
        <v>376</v>
      </c>
      <c r="I1522" s="151" t="s">
        <v>62</v>
      </c>
      <c r="J1522" s="151" t="s">
        <v>62</v>
      </c>
      <c r="K1522" s="151" t="s">
        <v>736</v>
      </c>
      <c r="L1522" s="151" t="s">
        <v>1633</v>
      </c>
      <c r="M1522" s="158">
        <v>70000</v>
      </c>
    </row>
    <row r="1523" spans="1:13" hidden="1" outlineLevel="2" x14ac:dyDescent="0.2">
      <c r="A1523" s="156">
        <v>202008</v>
      </c>
      <c r="B1523" s="150">
        <v>40200031</v>
      </c>
      <c r="C1523" s="151" t="s">
        <v>874</v>
      </c>
      <c r="D1523" s="152">
        <v>44074</v>
      </c>
      <c r="E1523" s="151" t="s">
        <v>362</v>
      </c>
      <c r="F1523" s="151" t="s">
        <v>363</v>
      </c>
      <c r="G1523" s="151" t="s">
        <v>807</v>
      </c>
      <c r="H1523" s="151" t="s">
        <v>402</v>
      </c>
      <c r="I1523" s="151" t="s">
        <v>62</v>
      </c>
      <c r="J1523" s="151" t="s">
        <v>62</v>
      </c>
      <c r="K1523" s="151" t="s">
        <v>736</v>
      </c>
      <c r="L1523" s="151" t="s">
        <v>1634</v>
      </c>
      <c r="M1523" s="158">
        <v>-10000</v>
      </c>
    </row>
    <row r="1524" spans="1:13" hidden="1" outlineLevel="2" x14ac:dyDescent="0.2">
      <c r="A1524" s="156">
        <v>202008</v>
      </c>
      <c r="B1524" s="150">
        <v>40200031</v>
      </c>
      <c r="C1524" s="151" t="s">
        <v>874</v>
      </c>
      <c r="D1524" s="152">
        <v>44074</v>
      </c>
      <c r="E1524" s="151" t="s">
        <v>808</v>
      </c>
      <c r="F1524" s="151" t="s">
        <v>566</v>
      </c>
      <c r="G1524" s="151" t="s">
        <v>807</v>
      </c>
      <c r="H1524" s="151" t="s">
        <v>402</v>
      </c>
      <c r="I1524" s="151" t="s">
        <v>62</v>
      </c>
      <c r="J1524" s="151" t="s">
        <v>62</v>
      </c>
      <c r="K1524" s="151" t="s">
        <v>736</v>
      </c>
      <c r="L1524" s="151" t="s">
        <v>1634</v>
      </c>
      <c r="M1524" s="158">
        <v>10000</v>
      </c>
    </row>
    <row r="1525" spans="1:13" hidden="1" outlineLevel="2" x14ac:dyDescent="0.2">
      <c r="A1525" s="156">
        <v>202008</v>
      </c>
      <c r="B1525" s="150">
        <v>40200032</v>
      </c>
      <c r="C1525" s="151" t="s">
        <v>874</v>
      </c>
      <c r="D1525" s="152">
        <v>44044</v>
      </c>
      <c r="E1525" s="151" t="s">
        <v>835</v>
      </c>
      <c r="F1525" s="151" t="s">
        <v>585</v>
      </c>
      <c r="G1525" s="151" t="s">
        <v>62</v>
      </c>
      <c r="H1525" s="151" t="s">
        <v>62</v>
      </c>
      <c r="I1525" s="151" t="s">
        <v>62</v>
      </c>
      <c r="J1525" s="151" t="s">
        <v>62</v>
      </c>
      <c r="K1525" s="151" t="s">
        <v>736</v>
      </c>
      <c r="L1525" s="151" t="s">
        <v>1615</v>
      </c>
      <c r="M1525" s="158">
        <v>-188067.68</v>
      </c>
    </row>
    <row r="1526" spans="1:13" hidden="1" outlineLevel="2" x14ac:dyDescent="0.2">
      <c r="A1526" s="156">
        <v>202008</v>
      </c>
      <c r="B1526" s="150">
        <v>40200032</v>
      </c>
      <c r="C1526" s="151" t="s">
        <v>874</v>
      </c>
      <c r="D1526" s="152">
        <v>44044</v>
      </c>
      <c r="E1526" s="151" t="s">
        <v>835</v>
      </c>
      <c r="F1526" s="151" t="s">
        <v>585</v>
      </c>
      <c r="G1526" s="151" t="s">
        <v>62</v>
      </c>
      <c r="H1526" s="151" t="s">
        <v>62</v>
      </c>
      <c r="I1526" s="151" t="s">
        <v>62</v>
      </c>
      <c r="J1526" s="151" t="s">
        <v>62</v>
      </c>
      <c r="K1526" s="151" t="s">
        <v>736</v>
      </c>
      <c r="L1526" s="151" t="s">
        <v>1615</v>
      </c>
      <c r="M1526" s="158">
        <v>-188067.68</v>
      </c>
    </row>
    <row r="1527" spans="1:13" hidden="1" outlineLevel="2" x14ac:dyDescent="0.2">
      <c r="A1527" s="156">
        <v>202008</v>
      </c>
      <c r="B1527" s="150">
        <v>40200032</v>
      </c>
      <c r="C1527" s="151" t="s">
        <v>874</v>
      </c>
      <c r="D1527" s="152">
        <v>44044</v>
      </c>
      <c r="E1527" s="151" t="s">
        <v>384</v>
      </c>
      <c r="F1527" s="151" t="s">
        <v>385</v>
      </c>
      <c r="G1527" s="151" t="s">
        <v>817</v>
      </c>
      <c r="H1527" s="151" t="s">
        <v>536</v>
      </c>
      <c r="I1527" s="151" t="s">
        <v>62</v>
      </c>
      <c r="J1527" s="151" t="s">
        <v>62</v>
      </c>
      <c r="K1527" s="151" t="s">
        <v>736</v>
      </c>
      <c r="L1527" s="151" t="s">
        <v>1615</v>
      </c>
      <c r="M1527" s="158">
        <v>59470.85</v>
      </c>
    </row>
    <row r="1528" spans="1:13" hidden="1" outlineLevel="2" x14ac:dyDescent="0.2">
      <c r="A1528" s="156">
        <v>202008</v>
      </c>
      <c r="B1528" s="150">
        <v>40200032</v>
      </c>
      <c r="C1528" s="151" t="s">
        <v>874</v>
      </c>
      <c r="D1528" s="152">
        <v>44044</v>
      </c>
      <c r="E1528" s="151" t="s">
        <v>384</v>
      </c>
      <c r="F1528" s="151" t="s">
        <v>385</v>
      </c>
      <c r="G1528" s="151" t="s">
        <v>817</v>
      </c>
      <c r="H1528" s="151" t="s">
        <v>536</v>
      </c>
      <c r="I1528" s="151" t="s">
        <v>62</v>
      </c>
      <c r="J1528" s="151" t="s">
        <v>62</v>
      </c>
      <c r="K1528" s="151" t="s">
        <v>736</v>
      </c>
      <c r="L1528" s="151" t="s">
        <v>1613</v>
      </c>
      <c r="M1528" s="158">
        <v>43182.66</v>
      </c>
    </row>
    <row r="1529" spans="1:13" hidden="1" outlineLevel="2" x14ac:dyDescent="0.2">
      <c r="A1529" s="156">
        <v>202008</v>
      </c>
      <c r="B1529" s="150">
        <v>40200032</v>
      </c>
      <c r="C1529" s="151" t="s">
        <v>874</v>
      </c>
      <c r="D1529" s="152">
        <v>44044</v>
      </c>
      <c r="E1529" s="151" t="s">
        <v>384</v>
      </c>
      <c r="F1529" s="151" t="s">
        <v>385</v>
      </c>
      <c r="G1529" s="151" t="s">
        <v>817</v>
      </c>
      <c r="H1529" s="151" t="s">
        <v>540</v>
      </c>
      <c r="I1529" s="151" t="s">
        <v>62</v>
      </c>
      <c r="J1529" s="151" t="s">
        <v>62</v>
      </c>
      <c r="K1529" s="151" t="s">
        <v>736</v>
      </c>
      <c r="L1529" s="151" t="s">
        <v>1614</v>
      </c>
      <c r="M1529" s="158">
        <v>85414.17</v>
      </c>
    </row>
    <row r="1530" spans="1:13" hidden="1" outlineLevel="2" x14ac:dyDescent="0.2">
      <c r="A1530" s="156">
        <v>202008</v>
      </c>
      <c r="B1530" s="150">
        <v>40200032</v>
      </c>
      <c r="C1530" s="151" t="s">
        <v>874</v>
      </c>
      <c r="D1530" s="152">
        <v>44044</v>
      </c>
      <c r="E1530" s="151" t="s">
        <v>384</v>
      </c>
      <c r="F1530" s="151" t="s">
        <v>385</v>
      </c>
      <c r="G1530" s="151" t="s">
        <v>817</v>
      </c>
      <c r="H1530" s="151" t="s">
        <v>536</v>
      </c>
      <c r="I1530" s="151" t="s">
        <v>62</v>
      </c>
      <c r="J1530" s="151" t="s">
        <v>62</v>
      </c>
      <c r="K1530" s="151" t="s">
        <v>736</v>
      </c>
      <c r="L1530" s="151" t="s">
        <v>1615</v>
      </c>
      <c r="M1530" s="158">
        <v>59470.85</v>
      </c>
    </row>
    <row r="1531" spans="1:13" hidden="1" outlineLevel="2" x14ac:dyDescent="0.2">
      <c r="A1531" s="156">
        <v>202008</v>
      </c>
      <c r="B1531" s="150">
        <v>40200032</v>
      </c>
      <c r="C1531" s="151" t="s">
        <v>874</v>
      </c>
      <c r="D1531" s="152">
        <v>44044</v>
      </c>
      <c r="E1531" s="151" t="s">
        <v>384</v>
      </c>
      <c r="F1531" s="151" t="s">
        <v>385</v>
      </c>
      <c r="G1531" s="151" t="s">
        <v>817</v>
      </c>
      <c r="H1531" s="151" t="s">
        <v>536</v>
      </c>
      <c r="I1531" s="151" t="s">
        <v>62</v>
      </c>
      <c r="J1531" s="151" t="s">
        <v>62</v>
      </c>
      <c r="K1531" s="151" t="s">
        <v>736</v>
      </c>
      <c r="L1531" s="151" t="s">
        <v>1613</v>
      </c>
      <c r="M1531" s="158">
        <v>43182.66</v>
      </c>
    </row>
    <row r="1532" spans="1:13" hidden="1" outlineLevel="2" x14ac:dyDescent="0.2">
      <c r="A1532" s="156">
        <v>202008</v>
      </c>
      <c r="B1532" s="150">
        <v>40200032</v>
      </c>
      <c r="C1532" s="151" t="s">
        <v>874</v>
      </c>
      <c r="D1532" s="152">
        <v>44044</v>
      </c>
      <c r="E1532" s="151" t="s">
        <v>384</v>
      </c>
      <c r="F1532" s="151" t="s">
        <v>385</v>
      </c>
      <c r="G1532" s="151" t="s">
        <v>817</v>
      </c>
      <c r="H1532" s="151" t="s">
        <v>540</v>
      </c>
      <c r="I1532" s="151" t="s">
        <v>62</v>
      </c>
      <c r="J1532" s="151" t="s">
        <v>62</v>
      </c>
      <c r="K1532" s="151" t="s">
        <v>736</v>
      </c>
      <c r="L1532" s="151" t="s">
        <v>1614</v>
      </c>
      <c r="M1532" s="158">
        <v>85414.17</v>
      </c>
    </row>
    <row r="1533" spans="1:13" hidden="1" outlineLevel="2" x14ac:dyDescent="0.2">
      <c r="A1533" s="156">
        <v>202008</v>
      </c>
      <c r="B1533" s="150">
        <v>120000191</v>
      </c>
      <c r="C1533" s="151" t="s">
        <v>1083</v>
      </c>
      <c r="D1533" s="152">
        <v>43753</v>
      </c>
      <c r="E1533" s="151" t="s">
        <v>777</v>
      </c>
      <c r="F1533" s="151" t="s">
        <v>607</v>
      </c>
      <c r="G1533" s="151" t="s">
        <v>62</v>
      </c>
      <c r="H1533" s="151" t="s">
        <v>62</v>
      </c>
      <c r="I1533" s="151" t="s">
        <v>1635</v>
      </c>
      <c r="J1533" s="151" t="s">
        <v>1636</v>
      </c>
      <c r="K1533" s="151" t="s">
        <v>736</v>
      </c>
      <c r="L1533" s="151" t="s">
        <v>62</v>
      </c>
      <c r="M1533" s="158">
        <v>-975</v>
      </c>
    </row>
    <row r="1534" spans="1:13" hidden="1" outlineLevel="2" x14ac:dyDescent="0.2">
      <c r="A1534" s="156">
        <v>202008</v>
      </c>
      <c r="B1534" s="150">
        <v>120000191</v>
      </c>
      <c r="C1534" s="151" t="s">
        <v>1083</v>
      </c>
      <c r="D1534" s="152">
        <v>43753</v>
      </c>
      <c r="E1534" s="151" t="s">
        <v>1637</v>
      </c>
      <c r="F1534" s="151" t="s">
        <v>710</v>
      </c>
      <c r="G1534" s="151" t="s">
        <v>807</v>
      </c>
      <c r="H1534" s="151" t="s">
        <v>398</v>
      </c>
      <c r="I1534" s="151" t="s">
        <v>1635</v>
      </c>
      <c r="J1534" s="151" t="s">
        <v>1636</v>
      </c>
      <c r="K1534" s="151" t="s">
        <v>736</v>
      </c>
      <c r="L1534" s="151" t="s">
        <v>1638</v>
      </c>
      <c r="M1534" s="158">
        <v>975</v>
      </c>
    </row>
    <row r="1535" spans="1:13" hidden="1" outlineLevel="2" x14ac:dyDescent="0.2">
      <c r="A1535" s="156">
        <v>202008</v>
      </c>
      <c r="B1535" s="150">
        <v>120000192</v>
      </c>
      <c r="C1535" s="151" t="s">
        <v>1083</v>
      </c>
      <c r="D1535" s="152">
        <v>43872</v>
      </c>
      <c r="E1535" s="151" t="s">
        <v>1637</v>
      </c>
      <c r="F1535" s="151" t="s">
        <v>710</v>
      </c>
      <c r="G1535" s="151" t="s">
        <v>807</v>
      </c>
      <c r="H1535" s="151" t="s">
        <v>398</v>
      </c>
      <c r="I1535" s="151" t="s">
        <v>1635</v>
      </c>
      <c r="J1535" s="151" t="s">
        <v>1636</v>
      </c>
      <c r="K1535" s="151" t="s">
        <v>736</v>
      </c>
      <c r="L1535" s="151" t="s">
        <v>1639</v>
      </c>
      <c r="M1535" s="158">
        <v>-975</v>
      </c>
    </row>
    <row r="1536" spans="1:13" hidden="1" outlineLevel="2" x14ac:dyDescent="0.2">
      <c r="A1536" s="156">
        <v>202008</v>
      </c>
      <c r="B1536" s="150">
        <v>120000192</v>
      </c>
      <c r="C1536" s="151" t="s">
        <v>1083</v>
      </c>
      <c r="D1536" s="152">
        <v>43872</v>
      </c>
      <c r="E1536" s="151" t="s">
        <v>777</v>
      </c>
      <c r="F1536" s="151" t="s">
        <v>607</v>
      </c>
      <c r="G1536" s="151" t="s">
        <v>62</v>
      </c>
      <c r="H1536" s="151" t="s">
        <v>62</v>
      </c>
      <c r="I1536" s="151" t="s">
        <v>1635</v>
      </c>
      <c r="J1536" s="151" t="s">
        <v>1636</v>
      </c>
      <c r="K1536" s="151" t="s">
        <v>736</v>
      </c>
      <c r="L1536" s="151" t="s">
        <v>62</v>
      </c>
      <c r="M1536" s="158">
        <v>975</v>
      </c>
    </row>
    <row r="1537" spans="1:13" hidden="1" outlineLevel="2" x14ac:dyDescent="0.2">
      <c r="A1537" s="156">
        <v>202008</v>
      </c>
      <c r="B1537" s="150">
        <v>120000193</v>
      </c>
      <c r="C1537" s="151" t="s">
        <v>1083</v>
      </c>
      <c r="D1537" s="152">
        <v>44004</v>
      </c>
      <c r="E1537" s="151" t="s">
        <v>372</v>
      </c>
      <c r="F1537" s="151" t="s">
        <v>373</v>
      </c>
      <c r="G1537" s="151" t="s">
        <v>876</v>
      </c>
      <c r="H1537" s="151" t="s">
        <v>376</v>
      </c>
      <c r="I1537" s="151" t="s">
        <v>872</v>
      </c>
      <c r="J1537" s="151" t="s">
        <v>873</v>
      </c>
      <c r="K1537" s="151" t="s">
        <v>736</v>
      </c>
      <c r="L1537" s="151" t="s">
        <v>1640</v>
      </c>
      <c r="M1537" s="158">
        <v>100000</v>
      </c>
    </row>
    <row r="1538" spans="1:13" hidden="1" outlineLevel="2" x14ac:dyDescent="0.2">
      <c r="A1538" s="156">
        <v>202008</v>
      </c>
      <c r="B1538" s="150">
        <v>120000193</v>
      </c>
      <c r="C1538" s="151" t="s">
        <v>1083</v>
      </c>
      <c r="D1538" s="152">
        <v>44004</v>
      </c>
      <c r="E1538" s="151" t="s">
        <v>777</v>
      </c>
      <c r="F1538" s="151" t="s">
        <v>607</v>
      </c>
      <c r="G1538" s="151" t="s">
        <v>62</v>
      </c>
      <c r="H1538" s="151" t="s">
        <v>62</v>
      </c>
      <c r="I1538" s="151" t="s">
        <v>872</v>
      </c>
      <c r="J1538" s="151" t="s">
        <v>873</v>
      </c>
      <c r="K1538" s="151" t="s">
        <v>736</v>
      </c>
      <c r="L1538" s="151" t="s">
        <v>62</v>
      </c>
      <c r="M1538" s="158">
        <v>-100000</v>
      </c>
    </row>
    <row r="1539" spans="1:13" hidden="1" outlineLevel="2" x14ac:dyDescent="0.2">
      <c r="A1539" s="156">
        <v>202008</v>
      </c>
      <c r="B1539" s="150">
        <v>120000194</v>
      </c>
      <c r="C1539" s="151" t="s">
        <v>1083</v>
      </c>
      <c r="D1539" s="152">
        <v>44054</v>
      </c>
      <c r="E1539" s="151" t="s">
        <v>372</v>
      </c>
      <c r="F1539" s="151" t="s">
        <v>373</v>
      </c>
      <c r="G1539" s="151" t="s">
        <v>876</v>
      </c>
      <c r="H1539" s="151" t="s">
        <v>376</v>
      </c>
      <c r="I1539" s="151" t="s">
        <v>800</v>
      </c>
      <c r="J1539" s="151" t="s">
        <v>801</v>
      </c>
      <c r="K1539" s="151" t="s">
        <v>736</v>
      </c>
      <c r="L1539" s="151" t="s">
        <v>1641</v>
      </c>
      <c r="M1539" s="158">
        <v>70000</v>
      </c>
    </row>
    <row r="1540" spans="1:13" hidden="1" outlineLevel="2" x14ac:dyDescent="0.2">
      <c r="A1540" s="156">
        <v>202008</v>
      </c>
      <c r="B1540" s="150">
        <v>120000194</v>
      </c>
      <c r="C1540" s="151" t="s">
        <v>1083</v>
      </c>
      <c r="D1540" s="152">
        <v>44054</v>
      </c>
      <c r="E1540" s="151" t="s">
        <v>777</v>
      </c>
      <c r="F1540" s="151" t="s">
        <v>607</v>
      </c>
      <c r="G1540" s="151" t="s">
        <v>62</v>
      </c>
      <c r="H1540" s="151" t="s">
        <v>62</v>
      </c>
      <c r="I1540" s="151" t="s">
        <v>800</v>
      </c>
      <c r="J1540" s="151" t="s">
        <v>801</v>
      </c>
      <c r="K1540" s="151" t="s">
        <v>736</v>
      </c>
      <c r="L1540" s="151" t="s">
        <v>62</v>
      </c>
      <c r="M1540" s="158">
        <v>-70000</v>
      </c>
    </row>
    <row r="1541" spans="1:13" hidden="1" outlineLevel="2" x14ac:dyDescent="0.2">
      <c r="A1541" s="156">
        <v>202008</v>
      </c>
      <c r="B1541" s="150">
        <v>120000195</v>
      </c>
      <c r="C1541" s="151" t="s">
        <v>1083</v>
      </c>
      <c r="D1541" s="152">
        <v>44083</v>
      </c>
      <c r="E1541" s="151" t="s">
        <v>777</v>
      </c>
      <c r="F1541" s="151" t="s">
        <v>607</v>
      </c>
      <c r="G1541" s="151" t="s">
        <v>62</v>
      </c>
      <c r="H1541" s="151" t="s">
        <v>62</v>
      </c>
      <c r="I1541" s="151" t="s">
        <v>987</v>
      </c>
      <c r="J1541" s="151" t="s">
        <v>826</v>
      </c>
      <c r="K1541" s="151" t="s">
        <v>736</v>
      </c>
      <c r="L1541" s="151" t="s">
        <v>62</v>
      </c>
      <c r="M1541" s="158">
        <v>-70000</v>
      </c>
    </row>
    <row r="1542" spans="1:13" hidden="1" outlineLevel="2" x14ac:dyDescent="0.2">
      <c r="A1542" s="156">
        <v>202008</v>
      </c>
      <c r="B1542" s="150">
        <v>120000195</v>
      </c>
      <c r="C1542" s="151" t="s">
        <v>1083</v>
      </c>
      <c r="D1542" s="152">
        <v>44083</v>
      </c>
      <c r="E1542" s="151" t="s">
        <v>372</v>
      </c>
      <c r="F1542" s="151" t="s">
        <v>373</v>
      </c>
      <c r="G1542" s="151" t="s">
        <v>876</v>
      </c>
      <c r="H1542" s="151" t="s">
        <v>376</v>
      </c>
      <c r="I1542" s="151" t="s">
        <v>987</v>
      </c>
      <c r="J1542" s="151" t="s">
        <v>826</v>
      </c>
      <c r="K1542" s="151" t="s">
        <v>736</v>
      </c>
      <c r="L1542" s="151" t="s">
        <v>1642</v>
      </c>
      <c r="M1542" s="158">
        <v>70000</v>
      </c>
    </row>
    <row r="1543" spans="1:13" hidden="1" outlineLevel="2" x14ac:dyDescent="0.2">
      <c r="A1543" s="156">
        <v>202008</v>
      </c>
      <c r="B1543" s="150">
        <v>1300000581</v>
      </c>
      <c r="C1543" s="151" t="s">
        <v>944</v>
      </c>
      <c r="D1543" s="152">
        <v>44056</v>
      </c>
      <c r="E1543" s="151" t="s">
        <v>777</v>
      </c>
      <c r="F1543" s="151" t="s">
        <v>607</v>
      </c>
      <c r="G1543" s="151" t="s">
        <v>62</v>
      </c>
      <c r="H1543" s="151" t="s">
        <v>62</v>
      </c>
      <c r="I1543" s="151" t="s">
        <v>1390</v>
      </c>
      <c r="J1543" s="151" t="s">
        <v>1391</v>
      </c>
      <c r="K1543" s="151" t="s">
        <v>736</v>
      </c>
      <c r="L1543" s="151" t="s">
        <v>62</v>
      </c>
      <c r="M1543" s="158">
        <v>-1547.36</v>
      </c>
    </row>
    <row r="1544" spans="1:13" hidden="1" outlineLevel="2" x14ac:dyDescent="0.2">
      <c r="A1544" s="156">
        <v>202008</v>
      </c>
      <c r="B1544" s="150">
        <v>1300000581</v>
      </c>
      <c r="C1544" s="151" t="s">
        <v>944</v>
      </c>
      <c r="D1544" s="152">
        <v>44056</v>
      </c>
      <c r="E1544" s="151" t="s">
        <v>322</v>
      </c>
      <c r="F1544" s="151" t="s">
        <v>323</v>
      </c>
      <c r="G1544" s="151" t="s">
        <v>976</v>
      </c>
      <c r="H1544" s="151" t="s">
        <v>344</v>
      </c>
      <c r="I1544" s="151" t="s">
        <v>1390</v>
      </c>
      <c r="J1544" s="151" t="s">
        <v>1391</v>
      </c>
      <c r="K1544" s="151" t="s">
        <v>736</v>
      </c>
      <c r="L1544" s="151" t="s">
        <v>1643</v>
      </c>
      <c r="M1544" s="158">
        <v>1547.36</v>
      </c>
    </row>
    <row r="1545" spans="1:13" hidden="1" outlineLevel="2" x14ac:dyDescent="0.2">
      <c r="A1545" s="156">
        <v>202008</v>
      </c>
      <c r="B1545" s="150">
        <v>1300000582</v>
      </c>
      <c r="C1545" s="151" t="s">
        <v>944</v>
      </c>
      <c r="D1545" s="152">
        <v>44043</v>
      </c>
      <c r="E1545" s="151" t="s">
        <v>777</v>
      </c>
      <c r="F1545" s="151" t="s">
        <v>607</v>
      </c>
      <c r="G1545" s="151" t="s">
        <v>62</v>
      </c>
      <c r="H1545" s="151" t="s">
        <v>62</v>
      </c>
      <c r="I1545" s="151" t="s">
        <v>1332</v>
      </c>
      <c r="J1545" s="151" t="s">
        <v>1333</v>
      </c>
      <c r="K1545" s="151" t="s">
        <v>736</v>
      </c>
      <c r="L1545" s="151" t="s">
        <v>62</v>
      </c>
      <c r="M1545" s="158">
        <v>-10720.14</v>
      </c>
    </row>
    <row r="1546" spans="1:13" hidden="1" outlineLevel="2" x14ac:dyDescent="0.2">
      <c r="A1546" s="156">
        <v>202008</v>
      </c>
      <c r="B1546" s="150">
        <v>1300000582</v>
      </c>
      <c r="C1546" s="151" t="s">
        <v>944</v>
      </c>
      <c r="D1546" s="152">
        <v>44043</v>
      </c>
      <c r="E1546" s="151" t="s">
        <v>324</v>
      </c>
      <c r="F1546" s="151" t="s">
        <v>325</v>
      </c>
      <c r="G1546" s="151" t="s">
        <v>976</v>
      </c>
      <c r="H1546" s="151" t="s">
        <v>344</v>
      </c>
      <c r="I1546" s="151" t="s">
        <v>1332</v>
      </c>
      <c r="J1546" s="151" t="s">
        <v>1333</v>
      </c>
      <c r="K1546" s="151" t="s">
        <v>736</v>
      </c>
      <c r="L1546" s="151" t="s">
        <v>1644</v>
      </c>
      <c r="M1546" s="158">
        <v>10720.14</v>
      </c>
    </row>
    <row r="1547" spans="1:13" hidden="1" outlineLevel="2" x14ac:dyDescent="0.2">
      <c r="A1547" s="156">
        <v>202008</v>
      </c>
      <c r="B1547" s="150">
        <v>1300000583</v>
      </c>
      <c r="C1547" s="151" t="s">
        <v>944</v>
      </c>
      <c r="D1547" s="152">
        <v>44061</v>
      </c>
      <c r="E1547" s="151" t="s">
        <v>490</v>
      </c>
      <c r="F1547" s="151" t="s">
        <v>491</v>
      </c>
      <c r="G1547" s="151" t="s">
        <v>817</v>
      </c>
      <c r="H1547" s="151" t="s">
        <v>526</v>
      </c>
      <c r="I1547" s="151" t="s">
        <v>855</v>
      </c>
      <c r="J1547" s="151" t="s">
        <v>856</v>
      </c>
      <c r="K1547" s="151" t="s">
        <v>736</v>
      </c>
      <c r="L1547" s="151" t="s">
        <v>1645</v>
      </c>
      <c r="M1547" s="158">
        <v>3890</v>
      </c>
    </row>
    <row r="1548" spans="1:13" hidden="1" outlineLevel="2" x14ac:dyDescent="0.2">
      <c r="A1548" s="156">
        <v>202008</v>
      </c>
      <c r="B1548" s="150">
        <v>1300000583</v>
      </c>
      <c r="C1548" s="151" t="s">
        <v>944</v>
      </c>
      <c r="D1548" s="152">
        <v>44061</v>
      </c>
      <c r="E1548" s="151" t="s">
        <v>777</v>
      </c>
      <c r="F1548" s="151" t="s">
        <v>607</v>
      </c>
      <c r="G1548" s="151" t="s">
        <v>62</v>
      </c>
      <c r="H1548" s="151" t="s">
        <v>62</v>
      </c>
      <c r="I1548" s="151" t="s">
        <v>855</v>
      </c>
      <c r="J1548" s="151" t="s">
        <v>856</v>
      </c>
      <c r="K1548" s="151" t="s">
        <v>736</v>
      </c>
      <c r="L1548" s="151" t="s">
        <v>62</v>
      </c>
      <c r="M1548" s="158">
        <v>-3890</v>
      </c>
    </row>
    <row r="1549" spans="1:13" hidden="1" outlineLevel="2" x14ac:dyDescent="0.2">
      <c r="A1549" s="156">
        <v>202008</v>
      </c>
      <c r="B1549" s="150">
        <v>1300000584</v>
      </c>
      <c r="C1549" s="151" t="s">
        <v>944</v>
      </c>
      <c r="D1549" s="152">
        <v>44054</v>
      </c>
      <c r="E1549" s="151" t="s">
        <v>316</v>
      </c>
      <c r="F1549" s="151" t="s">
        <v>317</v>
      </c>
      <c r="G1549" s="151" t="s">
        <v>807</v>
      </c>
      <c r="H1549" s="151" t="s">
        <v>418</v>
      </c>
      <c r="I1549" s="151" t="s">
        <v>860</v>
      </c>
      <c r="J1549" s="151" t="s">
        <v>861</v>
      </c>
      <c r="K1549" s="151" t="s">
        <v>736</v>
      </c>
      <c r="L1549" s="151" t="s">
        <v>1646</v>
      </c>
      <c r="M1549" s="158">
        <v>123.45</v>
      </c>
    </row>
    <row r="1550" spans="1:13" hidden="1" outlineLevel="2" x14ac:dyDescent="0.2">
      <c r="A1550" s="156">
        <v>202008</v>
      </c>
      <c r="B1550" s="150">
        <v>1300000584</v>
      </c>
      <c r="C1550" s="151" t="s">
        <v>944</v>
      </c>
      <c r="D1550" s="152">
        <v>44054</v>
      </c>
      <c r="E1550" s="151" t="s">
        <v>316</v>
      </c>
      <c r="F1550" s="151" t="s">
        <v>317</v>
      </c>
      <c r="G1550" s="151" t="s">
        <v>817</v>
      </c>
      <c r="H1550" s="151" t="s">
        <v>540</v>
      </c>
      <c r="I1550" s="151" t="s">
        <v>860</v>
      </c>
      <c r="J1550" s="151" t="s">
        <v>861</v>
      </c>
      <c r="K1550" s="151" t="s">
        <v>736</v>
      </c>
      <c r="L1550" s="151" t="s">
        <v>1647</v>
      </c>
      <c r="M1550" s="158">
        <v>981.35</v>
      </c>
    </row>
    <row r="1551" spans="1:13" hidden="1" outlineLevel="2" x14ac:dyDescent="0.2">
      <c r="A1551" s="156">
        <v>202008</v>
      </c>
      <c r="B1551" s="150">
        <v>1300000584</v>
      </c>
      <c r="C1551" s="151" t="s">
        <v>944</v>
      </c>
      <c r="D1551" s="152">
        <v>44054</v>
      </c>
      <c r="E1551" s="151" t="s">
        <v>316</v>
      </c>
      <c r="F1551" s="151" t="s">
        <v>317</v>
      </c>
      <c r="G1551" s="151" t="s">
        <v>817</v>
      </c>
      <c r="H1551" s="151" t="s">
        <v>540</v>
      </c>
      <c r="I1551" s="151" t="s">
        <v>860</v>
      </c>
      <c r="J1551" s="151" t="s">
        <v>861</v>
      </c>
      <c r="K1551" s="151" t="s">
        <v>736</v>
      </c>
      <c r="L1551" s="151" t="s">
        <v>1648</v>
      </c>
      <c r="M1551" s="158">
        <v>125.99</v>
      </c>
    </row>
    <row r="1552" spans="1:13" hidden="1" outlineLevel="2" x14ac:dyDescent="0.2">
      <c r="A1552" s="156">
        <v>202008</v>
      </c>
      <c r="B1552" s="150">
        <v>1300000584</v>
      </c>
      <c r="C1552" s="151" t="s">
        <v>944</v>
      </c>
      <c r="D1552" s="152">
        <v>44054</v>
      </c>
      <c r="E1552" s="151" t="s">
        <v>316</v>
      </c>
      <c r="F1552" s="151" t="s">
        <v>317</v>
      </c>
      <c r="G1552" s="151" t="s">
        <v>817</v>
      </c>
      <c r="H1552" s="151" t="s">
        <v>540</v>
      </c>
      <c r="I1552" s="151" t="s">
        <v>860</v>
      </c>
      <c r="J1552" s="151" t="s">
        <v>861</v>
      </c>
      <c r="K1552" s="151" t="s">
        <v>736</v>
      </c>
      <c r="L1552" s="151" t="s">
        <v>1649</v>
      </c>
      <c r="M1552" s="158">
        <v>239.23</v>
      </c>
    </row>
    <row r="1553" spans="1:13" hidden="1" outlineLevel="2" x14ac:dyDescent="0.2">
      <c r="A1553" s="156">
        <v>202008</v>
      </c>
      <c r="B1553" s="150">
        <v>1300000584</v>
      </c>
      <c r="C1553" s="151" t="s">
        <v>944</v>
      </c>
      <c r="D1553" s="152">
        <v>44054</v>
      </c>
      <c r="E1553" s="151" t="s">
        <v>316</v>
      </c>
      <c r="F1553" s="151" t="s">
        <v>317</v>
      </c>
      <c r="G1553" s="151" t="s">
        <v>817</v>
      </c>
      <c r="H1553" s="151" t="s">
        <v>536</v>
      </c>
      <c r="I1553" s="151" t="s">
        <v>860</v>
      </c>
      <c r="J1553" s="151" t="s">
        <v>861</v>
      </c>
      <c r="K1553" s="151" t="s">
        <v>736</v>
      </c>
      <c r="L1553" s="151" t="s">
        <v>1650</v>
      </c>
      <c r="M1553" s="158">
        <v>123.45</v>
      </c>
    </row>
    <row r="1554" spans="1:13" hidden="1" outlineLevel="2" x14ac:dyDescent="0.2">
      <c r="A1554" s="156">
        <v>202008</v>
      </c>
      <c r="B1554" s="150">
        <v>1300000584</v>
      </c>
      <c r="C1554" s="151" t="s">
        <v>944</v>
      </c>
      <c r="D1554" s="152">
        <v>44054</v>
      </c>
      <c r="E1554" s="151" t="s">
        <v>316</v>
      </c>
      <c r="F1554" s="151" t="s">
        <v>317</v>
      </c>
      <c r="G1554" s="151" t="s">
        <v>817</v>
      </c>
      <c r="H1554" s="151" t="s">
        <v>536</v>
      </c>
      <c r="I1554" s="151" t="s">
        <v>860</v>
      </c>
      <c r="J1554" s="151" t="s">
        <v>861</v>
      </c>
      <c r="K1554" s="151" t="s">
        <v>736</v>
      </c>
      <c r="L1554" s="151" t="s">
        <v>1651</v>
      </c>
      <c r="M1554" s="158">
        <v>123.45</v>
      </c>
    </row>
    <row r="1555" spans="1:13" hidden="1" outlineLevel="2" x14ac:dyDescent="0.2">
      <c r="A1555" s="156">
        <v>202008</v>
      </c>
      <c r="B1555" s="150">
        <v>1300000584</v>
      </c>
      <c r="C1555" s="151" t="s">
        <v>944</v>
      </c>
      <c r="D1555" s="152">
        <v>44054</v>
      </c>
      <c r="E1555" s="151" t="s">
        <v>316</v>
      </c>
      <c r="F1555" s="151" t="s">
        <v>317</v>
      </c>
      <c r="G1555" s="151" t="s">
        <v>817</v>
      </c>
      <c r="H1555" s="151" t="s">
        <v>536</v>
      </c>
      <c r="I1555" s="151" t="s">
        <v>860</v>
      </c>
      <c r="J1555" s="151" t="s">
        <v>861</v>
      </c>
      <c r="K1555" s="151" t="s">
        <v>736</v>
      </c>
      <c r="L1555" s="151" t="s">
        <v>1652</v>
      </c>
      <c r="M1555" s="158">
        <v>123.45</v>
      </c>
    </row>
    <row r="1556" spans="1:13" hidden="1" outlineLevel="2" x14ac:dyDescent="0.2">
      <c r="A1556" s="156">
        <v>202008</v>
      </c>
      <c r="B1556" s="150">
        <v>1300000584</v>
      </c>
      <c r="C1556" s="151" t="s">
        <v>944</v>
      </c>
      <c r="D1556" s="152">
        <v>44054</v>
      </c>
      <c r="E1556" s="151" t="s">
        <v>316</v>
      </c>
      <c r="F1556" s="151" t="s">
        <v>317</v>
      </c>
      <c r="G1556" s="151" t="s">
        <v>817</v>
      </c>
      <c r="H1556" s="151" t="s">
        <v>526</v>
      </c>
      <c r="I1556" s="151" t="s">
        <v>860</v>
      </c>
      <c r="J1556" s="151" t="s">
        <v>861</v>
      </c>
      <c r="K1556" s="151" t="s">
        <v>736</v>
      </c>
      <c r="L1556" s="151" t="s">
        <v>1653</v>
      </c>
      <c r="M1556" s="158">
        <v>123.45</v>
      </c>
    </row>
    <row r="1557" spans="1:13" hidden="1" outlineLevel="2" x14ac:dyDescent="0.2">
      <c r="A1557" s="156">
        <v>202008</v>
      </c>
      <c r="B1557" s="150">
        <v>1300000584</v>
      </c>
      <c r="C1557" s="151" t="s">
        <v>944</v>
      </c>
      <c r="D1557" s="152">
        <v>44054</v>
      </c>
      <c r="E1557" s="151" t="s">
        <v>316</v>
      </c>
      <c r="F1557" s="151" t="s">
        <v>317</v>
      </c>
      <c r="G1557" s="151" t="s">
        <v>817</v>
      </c>
      <c r="H1557" s="151" t="s">
        <v>526</v>
      </c>
      <c r="I1557" s="151" t="s">
        <v>860</v>
      </c>
      <c r="J1557" s="151" t="s">
        <v>861</v>
      </c>
      <c r="K1557" s="151" t="s">
        <v>736</v>
      </c>
      <c r="L1557" s="151" t="s">
        <v>1654</v>
      </c>
      <c r="M1557" s="158">
        <v>250.68</v>
      </c>
    </row>
    <row r="1558" spans="1:13" hidden="1" outlineLevel="2" x14ac:dyDescent="0.2">
      <c r="A1558" s="156">
        <v>202008</v>
      </c>
      <c r="B1558" s="150">
        <v>1300000584</v>
      </c>
      <c r="C1558" s="151" t="s">
        <v>944</v>
      </c>
      <c r="D1558" s="152">
        <v>44054</v>
      </c>
      <c r="E1558" s="151" t="s">
        <v>320</v>
      </c>
      <c r="F1558" s="151" t="s">
        <v>321</v>
      </c>
      <c r="G1558" s="151" t="s">
        <v>817</v>
      </c>
      <c r="H1558" s="151" t="s">
        <v>526</v>
      </c>
      <c r="I1558" s="151" t="s">
        <v>860</v>
      </c>
      <c r="J1558" s="151" t="s">
        <v>861</v>
      </c>
      <c r="K1558" s="151" t="s">
        <v>736</v>
      </c>
      <c r="L1558" s="151" t="s">
        <v>1655</v>
      </c>
      <c r="M1558" s="158">
        <v>260.56</v>
      </c>
    </row>
    <row r="1559" spans="1:13" hidden="1" outlineLevel="2" x14ac:dyDescent="0.2">
      <c r="A1559" s="156">
        <v>202008</v>
      </c>
      <c r="B1559" s="150">
        <v>1300000584</v>
      </c>
      <c r="C1559" s="151" t="s">
        <v>944</v>
      </c>
      <c r="D1559" s="152">
        <v>44054</v>
      </c>
      <c r="E1559" s="151" t="s">
        <v>320</v>
      </c>
      <c r="F1559" s="151" t="s">
        <v>321</v>
      </c>
      <c r="G1559" s="151" t="s">
        <v>817</v>
      </c>
      <c r="H1559" s="151" t="s">
        <v>443</v>
      </c>
      <c r="I1559" s="151" t="s">
        <v>860</v>
      </c>
      <c r="J1559" s="151" t="s">
        <v>861</v>
      </c>
      <c r="K1559" s="151" t="s">
        <v>736</v>
      </c>
      <c r="L1559" s="151" t="s">
        <v>1656</v>
      </c>
      <c r="M1559" s="158">
        <v>373.97</v>
      </c>
    </row>
    <row r="1560" spans="1:13" hidden="1" outlineLevel="2" x14ac:dyDescent="0.2">
      <c r="A1560" s="156">
        <v>202008</v>
      </c>
      <c r="B1560" s="150">
        <v>1300000584</v>
      </c>
      <c r="C1560" s="151" t="s">
        <v>944</v>
      </c>
      <c r="D1560" s="152">
        <v>44054</v>
      </c>
      <c r="E1560" s="151" t="s">
        <v>777</v>
      </c>
      <c r="F1560" s="151" t="s">
        <v>607</v>
      </c>
      <c r="G1560" s="151" t="s">
        <v>62</v>
      </c>
      <c r="H1560" s="151" t="s">
        <v>62</v>
      </c>
      <c r="I1560" s="151" t="s">
        <v>860</v>
      </c>
      <c r="J1560" s="151" t="s">
        <v>861</v>
      </c>
      <c r="K1560" s="151" t="s">
        <v>736</v>
      </c>
      <c r="L1560" s="151" t="s">
        <v>62</v>
      </c>
      <c r="M1560" s="158">
        <v>-3222.72</v>
      </c>
    </row>
    <row r="1561" spans="1:13" hidden="1" outlineLevel="2" x14ac:dyDescent="0.2">
      <c r="A1561" s="156">
        <v>202008</v>
      </c>
      <c r="B1561" s="150">
        <v>1300000584</v>
      </c>
      <c r="C1561" s="151" t="s">
        <v>944</v>
      </c>
      <c r="D1561" s="152">
        <v>44054</v>
      </c>
      <c r="E1561" s="151" t="s">
        <v>320</v>
      </c>
      <c r="F1561" s="151" t="s">
        <v>321</v>
      </c>
      <c r="G1561" s="151" t="s">
        <v>817</v>
      </c>
      <c r="H1561" s="151" t="s">
        <v>443</v>
      </c>
      <c r="I1561" s="151" t="s">
        <v>860</v>
      </c>
      <c r="J1561" s="151" t="s">
        <v>861</v>
      </c>
      <c r="K1561" s="151" t="s">
        <v>736</v>
      </c>
      <c r="L1561" s="151" t="s">
        <v>1657</v>
      </c>
      <c r="M1561" s="158">
        <v>250.24</v>
      </c>
    </row>
    <row r="1562" spans="1:13" hidden="1" outlineLevel="2" x14ac:dyDescent="0.2">
      <c r="A1562" s="156">
        <v>202008</v>
      </c>
      <c r="B1562" s="150">
        <v>1300000584</v>
      </c>
      <c r="C1562" s="151" t="s">
        <v>944</v>
      </c>
      <c r="D1562" s="152">
        <v>44054</v>
      </c>
      <c r="E1562" s="151" t="s">
        <v>316</v>
      </c>
      <c r="F1562" s="151" t="s">
        <v>317</v>
      </c>
      <c r="G1562" s="151" t="s">
        <v>817</v>
      </c>
      <c r="H1562" s="151" t="s">
        <v>536</v>
      </c>
      <c r="I1562" s="151" t="s">
        <v>860</v>
      </c>
      <c r="J1562" s="151" t="s">
        <v>861</v>
      </c>
      <c r="K1562" s="151" t="s">
        <v>736</v>
      </c>
      <c r="L1562" s="151" t="s">
        <v>1658</v>
      </c>
      <c r="M1562" s="158">
        <v>123.45</v>
      </c>
    </row>
    <row r="1563" spans="1:13" hidden="1" outlineLevel="2" x14ac:dyDescent="0.2">
      <c r="A1563" s="156">
        <v>202008</v>
      </c>
      <c r="B1563" s="150">
        <v>1300000585</v>
      </c>
      <c r="C1563" s="151" t="s">
        <v>944</v>
      </c>
      <c r="D1563" s="152">
        <v>44063</v>
      </c>
      <c r="E1563" s="151" t="s">
        <v>506</v>
      </c>
      <c r="F1563" s="151" t="s">
        <v>507</v>
      </c>
      <c r="G1563" s="151" t="s">
        <v>817</v>
      </c>
      <c r="H1563" s="151" t="s">
        <v>526</v>
      </c>
      <c r="I1563" s="151" t="s">
        <v>868</v>
      </c>
      <c r="J1563" s="151" t="s">
        <v>869</v>
      </c>
      <c r="K1563" s="151" t="s">
        <v>736</v>
      </c>
      <c r="L1563" s="151" t="s">
        <v>1659</v>
      </c>
      <c r="M1563" s="158">
        <v>705.98</v>
      </c>
    </row>
    <row r="1564" spans="1:13" hidden="1" outlineLevel="2" x14ac:dyDescent="0.2">
      <c r="A1564" s="156">
        <v>202008</v>
      </c>
      <c r="B1564" s="150">
        <v>1300000585</v>
      </c>
      <c r="C1564" s="151" t="s">
        <v>944</v>
      </c>
      <c r="D1564" s="152">
        <v>44063</v>
      </c>
      <c r="E1564" s="151" t="s">
        <v>777</v>
      </c>
      <c r="F1564" s="151" t="s">
        <v>607</v>
      </c>
      <c r="G1564" s="151" t="s">
        <v>62</v>
      </c>
      <c r="H1564" s="151" t="s">
        <v>62</v>
      </c>
      <c r="I1564" s="151" t="s">
        <v>868</v>
      </c>
      <c r="J1564" s="151" t="s">
        <v>869</v>
      </c>
      <c r="K1564" s="151" t="s">
        <v>736</v>
      </c>
      <c r="L1564" s="151" t="s">
        <v>62</v>
      </c>
      <c r="M1564" s="158">
        <v>-705.98</v>
      </c>
    </row>
    <row r="1565" spans="1:13" hidden="1" outlineLevel="2" x14ac:dyDescent="0.2">
      <c r="A1565" s="156">
        <v>202008</v>
      </c>
      <c r="B1565" s="150">
        <v>1300000586</v>
      </c>
      <c r="C1565" s="151" t="s">
        <v>944</v>
      </c>
      <c r="D1565" s="152">
        <v>44047</v>
      </c>
      <c r="E1565" s="151" t="s">
        <v>777</v>
      </c>
      <c r="F1565" s="151" t="s">
        <v>607</v>
      </c>
      <c r="G1565" s="151" t="s">
        <v>62</v>
      </c>
      <c r="H1565" s="151" t="s">
        <v>62</v>
      </c>
      <c r="I1565" s="151" t="s">
        <v>857</v>
      </c>
      <c r="J1565" s="151" t="s">
        <v>755</v>
      </c>
      <c r="K1565" s="151" t="s">
        <v>736</v>
      </c>
      <c r="L1565" s="151" t="s">
        <v>62</v>
      </c>
      <c r="M1565" s="158">
        <v>-782765.91</v>
      </c>
    </row>
    <row r="1566" spans="1:13" hidden="1" outlineLevel="2" x14ac:dyDescent="0.2">
      <c r="A1566" s="156">
        <v>202008</v>
      </c>
      <c r="B1566" s="150">
        <v>1300000586</v>
      </c>
      <c r="C1566" s="151" t="s">
        <v>944</v>
      </c>
      <c r="D1566" s="152">
        <v>44047</v>
      </c>
      <c r="E1566" s="151" t="s">
        <v>914</v>
      </c>
      <c r="F1566" s="151" t="s">
        <v>562</v>
      </c>
      <c r="G1566" s="151" t="s">
        <v>62</v>
      </c>
      <c r="H1566" s="151" t="s">
        <v>62</v>
      </c>
      <c r="I1566" s="151" t="s">
        <v>857</v>
      </c>
      <c r="J1566" s="151" t="s">
        <v>755</v>
      </c>
      <c r="K1566" s="151" t="s">
        <v>736</v>
      </c>
      <c r="L1566" s="151" t="s">
        <v>1660</v>
      </c>
      <c r="M1566" s="158">
        <v>782765.91</v>
      </c>
    </row>
    <row r="1567" spans="1:13" hidden="1" outlineLevel="2" x14ac:dyDescent="0.2">
      <c r="A1567" s="156">
        <v>202008</v>
      </c>
      <c r="B1567" s="150">
        <v>1300000587</v>
      </c>
      <c r="C1567" s="151" t="s">
        <v>944</v>
      </c>
      <c r="D1567" s="152">
        <v>44063</v>
      </c>
      <c r="E1567" s="151" t="s">
        <v>334</v>
      </c>
      <c r="F1567" s="151" t="s">
        <v>335</v>
      </c>
      <c r="G1567" s="151" t="s">
        <v>817</v>
      </c>
      <c r="H1567" s="151" t="s">
        <v>526</v>
      </c>
      <c r="I1567" s="151" t="s">
        <v>868</v>
      </c>
      <c r="J1567" s="151" t="s">
        <v>869</v>
      </c>
      <c r="K1567" s="151" t="s">
        <v>736</v>
      </c>
      <c r="L1567" s="151" t="s">
        <v>1661</v>
      </c>
      <c r="M1567" s="158">
        <v>550.14</v>
      </c>
    </row>
    <row r="1568" spans="1:13" hidden="1" outlineLevel="2" x14ac:dyDescent="0.2">
      <c r="A1568" s="156">
        <v>202008</v>
      </c>
      <c r="B1568" s="150">
        <v>1300000587</v>
      </c>
      <c r="C1568" s="151" t="s">
        <v>944</v>
      </c>
      <c r="D1568" s="152">
        <v>44063</v>
      </c>
      <c r="E1568" s="151" t="s">
        <v>777</v>
      </c>
      <c r="F1568" s="151" t="s">
        <v>607</v>
      </c>
      <c r="G1568" s="151" t="s">
        <v>62</v>
      </c>
      <c r="H1568" s="151" t="s">
        <v>62</v>
      </c>
      <c r="I1568" s="151" t="s">
        <v>868</v>
      </c>
      <c r="J1568" s="151" t="s">
        <v>869</v>
      </c>
      <c r="K1568" s="151" t="s">
        <v>736</v>
      </c>
      <c r="L1568" s="151" t="s">
        <v>62</v>
      </c>
      <c r="M1568" s="158">
        <v>-734.14</v>
      </c>
    </row>
    <row r="1569" spans="1:13" hidden="1" outlineLevel="2" x14ac:dyDescent="0.2">
      <c r="A1569" s="156">
        <v>202008</v>
      </c>
      <c r="B1569" s="150">
        <v>1300000587</v>
      </c>
      <c r="C1569" s="151" t="s">
        <v>944</v>
      </c>
      <c r="D1569" s="152">
        <v>44063</v>
      </c>
      <c r="E1569" s="151" t="s">
        <v>311</v>
      </c>
      <c r="F1569" s="151" t="s">
        <v>312</v>
      </c>
      <c r="G1569" s="151" t="s">
        <v>976</v>
      </c>
      <c r="H1569" s="151" t="s">
        <v>348</v>
      </c>
      <c r="I1569" s="151" t="s">
        <v>868</v>
      </c>
      <c r="J1569" s="151" t="s">
        <v>869</v>
      </c>
      <c r="K1569" s="151" t="s">
        <v>736</v>
      </c>
      <c r="L1569" s="151" t="s">
        <v>1662</v>
      </c>
      <c r="M1569" s="158">
        <v>184</v>
      </c>
    </row>
    <row r="1570" spans="1:13" hidden="1" outlineLevel="2" x14ac:dyDescent="0.2">
      <c r="A1570" s="156">
        <v>202008</v>
      </c>
      <c r="B1570" s="150">
        <v>1300000588</v>
      </c>
      <c r="C1570" s="151" t="s">
        <v>944</v>
      </c>
      <c r="D1570" s="152">
        <v>44067</v>
      </c>
      <c r="E1570" s="151" t="s">
        <v>777</v>
      </c>
      <c r="F1570" s="151" t="s">
        <v>607</v>
      </c>
      <c r="G1570" s="151" t="s">
        <v>62</v>
      </c>
      <c r="H1570" s="151" t="s">
        <v>62</v>
      </c>
      <c r="I1570" s="151" t="s">
        <v>1210</v>
      </c>
      <c r="J1570" s="151" t="s">
        <v>1211</v>
      </c>
      <c r="K1570" s="151" t="s">
        <v>736</v>
      </c>
      <c r="L1570" s="151" t="s">
        <v>62</v>
      </c>
      <c r="M1570" s="158">
        <v>-2666</v>
      </c>
    </row>
    <row r="1571" spans="1:13" hidden="1" outlineLevel="2" x14ac:dyDescent="0.2">
      <c r="A1571" s="156">
        <v>202008</v>
      </c>
      <c r="B1571" s="150">
        <v>1300000588</v>
      </c>
      <c r="C1571" s="151" t="s">
        <v>944</v>
      </c>
      <c r="D1571" s="152">
        <v>44067</v>
      </c>
      <c r="E1571" s="151" t="s">
        <v>332</v>
      </c>
      <c r="F1571" s="151" t="s">
        <v>333</v>
      </c>
      <c r="G1571" s="151" t="s">
        <v>807</v>
      </c>
      <c r="H1571" s="151" t="s">
        <v>418</v>
      </c>
      <c r="I1571" s="151" t="s">
        <v>1210</v>
      </c>
      <c r="J1571" s="151" t="s">
        <v>1211</v>
      </c>
      <c r="K1571" s="151" t="s">
        <v>736</v>
      </c>
      <c r="L1571" s="151" t="s">
        <v>1663</v>
      </c>
      <c r="M1571" s="158">
        <v>2666</v>
      </c>
    </row>
    <row r="1572" spans="1:13" hidden="1" outlineLevel="2" x14ac:dyDescent="0.2">
      <c r="A1572" s="156">
        <v>202008</v>
      </c>
      <c r="B1572" s="150">
        <v>1300000589</v>
      </c>
      <c r="C1572" s="151" t="s">
        <v>944</v>
      </c>
      <c r="D1572" s="152">
        <v>44076</v>
      </c>
      <c r="E1572" s="151" t="s">
        <v>914</v>
      </c>
      <c r="F1572" s="151" t="s">
        <v>562</v>
      </c>
      <c r="G1572" s="151" t="s">
        <v>62</v>
      </c>
      <c r="H1572" s="151" t="s">
        <v>62</v>
      </c>
      <c r="I1572" s="151" t="s">
        <v>857</v>
      </c>
      <c r="J1572" s="151" t="s">
        <v>755</v>
      </c>
      <c r="K1572" s="151" t="s">
        <v>736</v>
      </c>
      <c r="L1572" s="151" t="s">
        <v>1664</v>
      </c>
      <c r="M1572" s="158">
        <v>822306.24</v>
      </c>
    </row>
    <row r="1573" spans="1:13" hidden="1" outlineLevel="2" x14ac:dyDescent="0.2">
      <c r="A1573" s="156">
        <v>202008</v>
      </c>
      <c r="B1573" s="150">
        <v>1300000589</v>
      </c>
      <c r="C1573" s="151" t="s">
        <v>944</v>
      </c>
      <c r="D1573" s="152">
        <v>44076</v>
      </c>
      <c r="E1573" s="151" t="s">
        <v>777</v>
      </c>
      <c r="F1573" s="151" t="s">
        <v>607</v>
      </c>
      <c r="G1573" s="151" t="s">
        <v>62</v>
      </c>
      <c r="H1573" s="151" t="s">
        <v>62</v>
      </c>
      <c r="I1573" s="151" t="s">
        <v>857</v>
      </c>
      <c r="J1573" s="151" t="s">
        <v>755</v>
      </c>
      <c r="K1573" s="151" t="s">
        <v>736</v>
      </c>
      <c r="L1573" s="151" t="s">
        <v>62</v>
      </c>
      <c r="M1573" s="158">
        <v>-822306.24</v>
      </c>
    </row>
    <row r="1574" spans="1:13" hidden="1" outlineLevel="2" x14ac:dyDescent="0.2">
      <c r="A1574" s="156">
        <v>202008</v>
      </c>
      <c r="B1574" s="150">
        <v>1300000590</v>
      </c>
      <c r="C1574" s="151" t="s">
        <v>944</v>
      </c>
      <c r="D1574" s="152">
        <v>44074</v>
      </c>
      <c r="E1574" s="151" t="s">
        <v>777</v>
      </c>
      <c r="F1574" s="151" t="s">
        <v>607</v>
      </c>
      <c r="G1574" s="151" t="s">
        <v>62</v>
      </c>
      <c r="H1574" s="151" t="s">
        <v>62</v>
      </c>
      <c r="I1574" s="151" t="s">
        <v>843</v>
      </c>
      <c r="J1574" s="151" t="s">
        <v>844</v>
      </c>
      <c r="K1574" s="151" t="s">
        <v>736</v>
      </c>
      <c r="L1574" s="151" t="s">
        <v>62</v>
      </c>
      <c r="M1574" s="158">
        <v>-5798.87</v>
      </c>
    </row>
    <row r="1575" spans="1:13" hidden="1" outlineLevel="2" x14ac:dyDescent="0.2">
      <c r="A1575" s="156">
        <v>202008</v>
      </c>
      <c r="B1575" s="150">
        <v>1300000590</v>
      </c>
      <c r="C1575" s="151" t="s">
        <v>944</v>
      </c>
      <c r="D1575" s="152">
        <v>44074</v>
      </c>
      <c r="E1575" s="151" t="s">
        <v>311</v>
      </c>
      <c r="F1575" s="151" t="s">
        <v>312</v>
      </c>
      <c r="G1575" s="151" t="s">
        <v>976</v>
      </c>
      <c r="H1575" s="151" t="s">
        <v>348</v>
      </c>
      <c r="I1575" s="151" t="s">
        <v>843</v>
      </c>
      <c r="J1575" s="151" t="s">
        <v>844</v>
      </c>
      <c r="K1575" s="151" t="s">
        <v>736</v>
      </c>
      <c r="L1575" s="151" t="s">
        <v>1665</v>
      </c>
      <c r="M1575" s="158">
        <v>1163</v>
      </c>
    </row>
    <row r="1576" spans="1:13" hidden="1" outlineLevel="2" x14ac:dyDescent="0.2">
      <c r="A1576" s="156">
        <v>202008</v>
      </c>
      <c r="B1576" s="150">
        <v>1300000590</v>
      </c>
      <c r="C1576" s="151" t="s">
        <v>944</v>
      </c>
      <c r="D1576" s="152">
        <v>44074</v>
      </c>
      <c r="E1576" s="151" t="s">
        <v>506</v>
      </c>
      <c r="F1576" s="151" t="s">
        <v>507</v>
      </c>
      <c r="G1576" s="151" t="s">
        <v>817</v>
      </c>
      <c r="H1576" s="151" t="s">
        <v>526</v>
      </c>
      <c r="I1576" s="151" t="s">
        <v>843</v>
      </c>
      <c r="J1576" s="151" t="s">
        <v>844</v>
      </c>
      <c r="K1576" s="151" t="s">
        <v>736</v>
      </c>
      <c r="L1576" s="151" t="s">
        <v>1666</v>
      </c>
      <c r="M1576" s="158">
        <v>4635.87</v>
      </c>
    </row>
    <row r="1577" spans="1:13" hidden="1" outlineLevel="2" x14ac:dyDescent="0.2">
      <c r="A1577" s="156">
        <v>202008</v>
      </c>
      <c r="B1577" s="150">
        <v>1300000591</v>
      </c>
      <c r="C1577" s="151" t="s">
        <v>944</v>
      </c>
      <c r="D1577" s="152">
        <v>44077</v>
      </c>
      <c r="E1577" s="151" t="s">
        <v>352</v>
      </c>
      <c r="F1577" s="151" t="s">
        <v>353</v>
      </c>
      <c r="G1577" s="151" t="s">
        <v>817</v>
      </c>
      <c r="H1577" s="151" t="s">
        <v>526</v>
      </c>
      <c r="I1577" s="151" t="s">
        <v>868</v>
      </c>
      <c r="J1577" s="151" t="s">
        <v>869</v>
      </c>
      <c r="K1577" s="151" t="s">
        <v>736</v>
      </c>
      <c r="L1577" s="151" t="s">
        <v>1667</v>
      </c>
      <c r="M1577" s="158">
        <v>5312</v>
      </c>
    </row>
    <row r="1578" spans="1:13" hidden="1" outlineLevel="2" x14ac:dyDescent="0.2">
      <c r="A1578" s="156">
        <v>202008</v>
      </c>
      <c r="B1578" s="150">
        <v>1300000591</v>
      </c>
      <c r="C1578" s="151" t="s">
        <v>944</v>
      </c>
      <c r="D1578" s="152">
        <v>44077</v>
      </c>
      <c r="E1578" s="151" t="s">
        <v>777</v>
      </c>
      <c r="F1578" s="151" t="s">
        <v>607</v>
      </c>
      <c r="G1578" s="151" t="s">
        <v>62</v>
      </c>
      <c r="H1578" s="151" t="s">
        <v>62</v>
      </c>
      <c r="I1578" s="151" t="s">
        <v>868</v>
      </c>
      <c r="J1578" s="151" t="s">
        <v>869</v>
      </c>
      <c r="K1578" s="151" t="s">
        <v>736</v>
      </c>
      <c r="L1578" s="151" t="s">
        <v>62</v>
      </c>
      <c r="M1578" s="158">
        <v>-5312</v>
      </c>
    </row>
    <row r="1579" spans="1:13" hidden="1" outlineLevel="2" x14ac:dyDescent="0.2">
      <c r="A1579" s="156">
        <v>202008</v>
      </c>
      <c r="B1579" s="150">
        <v>1300000592</v>
      </c>
      <c r="C1579" s="151" t="s">
        <v>944</v>
      </c>
      <c r="D1579" s="152">
        <v>44078</v>
      </c>
      <c r="E1579" s="151" t="s">
        <v>777</v>
      </c>
      <c r="F1579" s="151" t="s">
        <v>607</v>
      </c>
      <c r="G1579" s="151" t="s">
        <v>62</v>
      </c>
      <c r="H1579" s="151" t="s">
        <v>62</v>
      </c>
      <c r="I1579" s="151" t="s">
        <v>862</v>
      </c>
      <c r="J1579" s="151" t="s">
        <v>863</v>
      </c>
      <c r="K1579" s="151" t="s">
        <v>736</v>
      </c>
      <c r="L1579" s="151" t="s">
        <v>62</v>
      </c>
      <c r="M1579" s="158">
        <v>-4256.25</v>
      </c>
    </row>
    <row r="1580" spans="1:13" hidden="1" outlineLevel="2" x14ac:dyDescent="0.2">
      <c r="A1580" s="156">
        <v>202008</v>
      </c>
      <c r="B1580" s="150">
        <v>1300000592</v>
      </c>
      <c r="C1580" s="151" t="s">
        <v>944</v>
      </c>
      <c r="D1580" s="152">
        <v>44078</v>
      </c>
      <c r="E1580" s="151" t="s">
        <v>502</v>
      </c>
      <c r="F1580" s="151" t="s">
        <v>503</v>
      </c>
      <c r="G1580" s="151" t="s">
        <v>817</v>
      </c>
      <c r="H1580" s="151" t="s">
        <v>526</v>
      </c>
      <c r="I1580" s="151" t="s">
        <v>862</v>
      </c>
      <c r="J1580" s="151" t="s">
        <v>863</v>
      </c>
      <c r="K1580" s="151" t="s">
        <v>736</v>
      </c>
      <c r="L1580" s="151" t="s">
        <v>1668</v>
      </c>
      <c r="M1580" s="158">
        <v>4256.25</v>
      </c>
    </row>
    <row r="1581" spans="1:13" hidden="1" outlineLevel="2" x14ac:dyDescent="0.2">
      <c r="A1581" s="156">
        <v>202008</v>
      </c>
      <c r="B1581" s="150">
        <v>1300000593</v>
      </c>
      <c r="C1581" s="151" t="s">
        <v>944</v>
      </c>
      <c r="D1581" s="152">
        <v>44066</v>
      </c>
      <c r="E1581" s="151" t="s">
        <v>332</v>
      </c>
      <c r="F1581" s="151" t="s">
        <v>333</v>
      </c>
      <c r="G1581" s="151" t="s">
        <v>807</v>
      </c>
      <c r="H1581" s="151" t="s">
        <v>418</v>
      </c>
      <c r="I1581" s="151" t="s">
        <v>1210</v>
      </c>
      <c r="J1581" s="151" t="s">
        <v>1211</v>
      </c>
      <c r="K1581" s="151" t="s">
        <v>736</v>
      </c>
      <c r="L1581" s="151" t="s">
        <v>1663</v>
      </c>
      <c r="M1581" s="158">
        <v>973</v>
      </c>
    </row>
    <row r="1582" spans="1:13" hidden="1" outlineLevel="2" x14ac:dyDescent="0.2">
      <c r="A1582" s="156">
        <v>202008</v>
      </c>
      <c r="B1582" s="150">
        <v>1300000593</v>
      </c>
      <c r="C1582" s="151" t="s">
        <v>944</v>
      </c>
      <c r="D1582" s="152">
        <v>44066</v>
      </c>
      <c r="E1582" s="151" t="s">
        <v>777</v>
      </c>
      <c r="F1582" s="151" t="s">
        <v>607</v>
      </c>
      <c r="G1582" s="151" t="s">
        <v>62</v>
      </c>
      <c r="H1582" s="151" t="s">
        <v>62</v>
      </c>
      <c r="I1582" s="151" t="s">
        <v>1210</v>
      </c>
      <c r="J1582" s="151" t="s">
        <v>1211</v>
      </c>
      <c r="K1582" s="151" t="s">
        <v>736</v>
      </c>
      <c r="L1582" s="151" t="s">
        <v>62</v>
      </c>
      <c r="M1582" s="158">
        <v>-973</v>
      </c>
    </row>
    <row r="1583" spans="1:13" hidden="1" outlineLevel="2" x14ac:dyDescent="0.2">
      <c r="A1583" s="156">
        <v>202008</v>
      </c>
      <c r="B1583" s="150">
        <v>1300000594</v>
      </c>
      <c r="C1583" s="151" t="s">
        <v>944</v>
      </c>
      <c r="D1583" s="152">
        <v>44075</v>
      </c>
      <c r="E1583" s="151" t="s">
        <v>477</v>
      </c>
      <c r="F1583" s="151" t="s">
        <v>478</v>
      </c>
      <c r="G1583" s="151" t="s">
        <v>817</v>
      </c>
      <c r="H1583" s="151" t="s">
        <v>526</v>
      </c>
      <c r="I1583" s="151" t="s">
        <v>849</v>
      </c>
      <c r="J1583" s="151" t="s">
        <v>850</v>
      </c>
      <c r="K1583" s="151" t="s">
        <v>736</v>
      </c>
      <c r="L1583" s="151" t="s">
        <v>1669</v>
      </c>
      <c r="M1583" s="158">
        <v>565</v>
      </c>
    </row>
    <row r="1584" spans="1:13" hidden="1" outlineLevel="2" x14ac:dyDescent="0.2">
      <c r="A1584" s="156">
        <v>202008</v>
      </c>
      <c r="B1584" s="150">
        <v>1300000594</v>
      </c>
      <c r="C1584" s="151" t="s">
        <v>944</v>
      </c>
      <c r="D1584" s="152">
        <v>44075</v>
      </c>
      <c r="E1584" s="151" t="s">
        <v>777</v>
      </c>
      <c r="F1584" s="151" t="s">
        <v>607</v>
      </c>
      <c r="G1584" s="151" t="s">
        <v>62</v>
      </c>
      <c r="H1584" s="151" t="s">
        <v>62</v>
      </c>
      <c r="I1584" s="151" t="s">
        <v>849</v>
      </c>
      <c r="J1584" s="151" t="s">
        <v>850</v>
      </c>
      <c r="K1584" s="151" t="s">
        <v>736</v>
      </c>
      <c r="L1584" s="151" t="s">
        <v>62</v>
      </c>
      <c r="M1584" s="158">
        <v>-565</v>
      </c>
    </row>
    <row r="1585" spans="1:13" hidden="1" outlineLevel="2" x14ac:dyDescent="0.2">
      <c r="A1585" s="156">
        <v>202008</v>
      </c>
      <c r="B1585" s="150">
        <v>1300000595</v>
      </c>
      <c r="C1585" s="151" t="s">
        <v>944</v>
      </c>
      <c r="D1585" s="152">
        <v>44077</v>
      </c>
      <c r="E1585" s="151" t="s">
        <v>777</v>
      </c>
      <c r="F1585" s="151" t="s">
        <v>607</v>
      </c>
      <c r="G1585" s="151" t="s">
        <v>62</v>
      </c>
      <c r="H1585" s="151" t="s">
        <v>62</v>
      </c>
      <c r="I1585" s="151" t="s">
        <v>851</v>
      </c>
      <c r="J1585" s="151" t="s">
        <v>852</v>
      </c>
      <c r="K1585" s="151" t="s">
        <v>736</v>
      </c>
      <c r="L1585" s="151" t="s">
        <v>62</v>
      </c>
      <c r="M1585" s="158">
        <v>-491.25</v>
      </c>
    </row>
    <row r="1586" spans="1:13" hidden="1" outlineLevel="2" x14ac:dyDescent="0.2">
      <c r="A1586" s="156">
        <v>202008</v>
      </c>
      <c r="B1586" s="150">
        <v>1300000595</v>
      </c>
      <c r="C1586" s="151" t="s">
        <v>944</v>
      </c>
      <c r="D1586" s="152">
        <v>44077</v>
      </c>
      <c r="E1586" s="151" t="s">
        <v>322</v>
      </c>
      <c r="F1586" s="151" t="s">
        <v>323</v>
      </c>
      <c r="G1586" s="151" t="s">
        <v>976</v>
      </c>
      <c r="H1586" s="151" t="s">
        <v>344</v>
      </c>
      <c r="I1586" s="151" t="s">
        <v>851</v>
      </c>
      <c r="J1586" s="151" t="s">
        <v>852</v>
      </c>
      <c r="K1586" s="151" t="s">
        <v>736</v>
      </c>
      <c r="L1586" s="151" t="s">
        <v>977</v>
      </c>
      <c r="M1586" s="158">
        <v>491.25</v>
      </c>
    </row>
    <row r="1587" spans="1:13" hidden="1" outlineLevel="2" x14ac:dyDescent="0.2">
      <c r="A1587" s="156">
        <v>202008</v>
      </c>
      <c r="B1587" s="150">
        <v>1300000596</v>
      </c>
      <c r="C1587" s="151" t="s">
        <v>944</v>
      </c>
      <c r="D1587" s="152">
        <v>44077</v>
      </c>
      <c r="E1587" s="151" t="s">
        <v>316</v>
      </c>
      <c r="F1587" s="151" t="s">
        <v>317</v>
      </c>
      <c r="G1587" s="151" t="s">
        <v>876</v>
      </c>
      <c r="H1587" s="151" t="s">
        <v>360</v>
      </c>
      <c r="I1587" s="151" t="s">
        <v>866</v>
      </c>
      <c r="J1587" s="151" t="s">
        <v>867</v>
      </c>
      <c r="K1587" s="151" t="s">
        <v>736</v>
      </c>
      <c r="L1587" s="151" t="s">
        <v>1670</v>
      </c>
      <c r="M1587" s="158">
        <v>1335</v>
      </c>
    </row>
    <row r="1588" spans="1:13" hidden="1" outlineLevel="2" x14ac:dyDescent="0.2">
      <c r="A1588" s="156">
        <v>202008</v>
      </c>
      <c r="B1588" s="150">
        <v>1300000596</v>
      </c>
      <c r="C1588" s="151" t="s">
        <v>944</v>
      </c>
      <c r="D1588" s="152">
        <v>44077</v>
      </c>
      <c r="E1588" s="151" t="s">
        <v>777</v>
      </c>
      <c r="F1588" s="151" t="s">
        <v>607</v>
      </c>
      <c r="G1588" s="151" t="s">
        <v>62</v>
      </c>
      <c r="H1588" s="151" t="s">
        <v>62</v>
      </c>
      <c r="I1588" s="151" t="s">
        <v>866</v>
      </c>
      <c r="J1588" s="151" t="s">
        <v>867</v>
      </c>
      <c r="K1588" s="151" t="s">
        <v>736</v>
      </c>
      <c r="L1588" s="151" t="s">
        <v>62</v>
      </c>
      <c r="M1588" s="158">
        <v>-1335</v>
      </c>
    </row>
    <row r="1589" spans="1:13" hidden="1" outlineLevel="2" x14ac:dyDescent="0.2">
      <c r="A1589" s="156">
        <v>202008</v>
      </c>
      <c r="B1589" s="150">
        <v>1300000597</v>
      </c>
      <c r="C1589" s="151" t="s">
        <v>944</v>
      </c>
      <c r="D1589" s="152">
        <v>44074</v>
      </c>
      <c r="E1589" s="151" t="s">
        <v>324</v>
      </c>
      <c r="F1589" s="151" t="s">
        <v>325</v>
      </c>
      <c r="G1589" s="151" t="s">
        <v>976</v>
      </c>
      <c r="H1589" s="151" t="s">
        <v>344</v>
      </c>
      <c r="I1589" s="151" t="s">
        <v>1332</v>
      </c>
      <c r="J1589" s="151" t="s">
        <v>1333</v>
      </c>
      <c r="K1589" s="151" t="s">
        <v>736</v>
      </c>
      <c r="L1589" s="151" t="s">
        <v>1671</v>
      </c>
      <c r="M1589" s="158">
        <v>3564.78</v>
      </c>
    </row>
    <row r="1590" spans="1:13" hidden="1" outlineLevel="2" x14ac:dyDescent="0.2">
      <c r="A1590" s="156">
        <v>202008</v>
      </c>
      <c r="B1590" s="150">
        <v>1300000597</v>
      </c>
      <c r="C1590" s="151" t="s">
        <v>944</v>
      </c>
      <c r="D1590" s="152">
        <v>44074</v>
      </c>
      <c r="E1590" s="151" t="s">
        <v>777</v>
      </c>
      <c r="F1590" s="151" t="s">
        <v>607</v>
      </c>
      <c r="G1590" s="151" t="s">
        <v>62</v>
      </c>
      <c r="H1590" s="151" t="s">
        <v>62</v>
      </c>
      <c r="I1590" s="151" t="s">
        <v>1332</v>
      </c>
      <c r="J1590" s="151" t="s">
        <v>1333</v>
      </c>
      <c r="K1590" s="151" t="s">
        <v>736</v>
      </c>
      <c r="L1590" s="151" t="s">
        <v>62</v>
      </c>
      <c r="M1590" s="158">
        <v>-3564.78</v>
      </c>
    </row>
    <row r="1591" spans="1:13" hidden="1" outlineLevel="2" x14ac:dyDescent="0.2">
      <c r="A1591" s="156">
        <v>202008</v>
      </c>
      <c r="B1591" s="150">
        <v>1300000598</v>
      </c>
      <c r="C1591" s="151" t="s">
        <v>944</v>
      </c>
      <c r="D1591" s="152">
        <v>44081</v>
      </c>
      <c r="E1591" s="151" t="s">
        <v>777</v>
      </c>
      <c r="F1591" s="151" t="s">
        <v>607</v>
      </c>
      <c r="G1591" s="151" t="s">
        <v>62</v>
      </c>
      <c r="H1591" s="151" t="s">
        <v>62</v>
      </c>
      <c r="I1591" s="151" t="s">
        <v>870</v>
      </c>
      <c r="J1591" s="151" t="s">
        <v>871</v>
      </c>
      <c r="K1591" s="151" t="s">
        <v>736</v>
      </c>
      <c r="L1591" s="151" t="s">
        <v>62</v>
      </c>
      <c r="M1591" s="158">
        <v>9825</v>
      </c>
    </row>
    <row r="1592" spans="1:13" hidden="1" outlineLevel="2" x14ac:dyDescent="0.2">
      <c r="A1592" s="156">
        <v>202008</v>
      </c>
      <c r="B1592" s="150">
        <v>1300000598</v>
      </c>
      <c r="C1592" s="151" t="s">
        <v>944</v>
      </c>
      <c r="D1592" s="152">
        <v>44081</v>
      </c>
      <c r="E1592" s="151" t="s">
        <v>332</v>
      </c>
      <c r="F1592" s="151" t="s">
        <v>333</v>
      </c>
      <c r="G1592" s="151" t="s">
        <v>817</v>
      </c>
      <c r="H1592" s="151" t="s">
        <v>443</v>
      </c>
      <c r="I1592" s="151" t="s">
        <v>870</v>
      </c>
      <c r="J1592" s="151" t="s">
        <v>871</v>
      </c>
      <c r="K1592" s="151" t="s">
        <v>736</v>
      </c>
      <c r="L1592" s="151" t="s">
        <v>1672</v>
      </c>
      <c r="M1592" s="158">
        <v>-9825</v>
      </c>
    </row>
    <row r="1593" spans="1:13" hidden="1" outlineLevel="2" x14ac:dyDescent="0.2">
      <c r="A1593" s="156">
        <v>202008</v>
      </c>
      <c r="B1593" s="150">
        <v>1300000599</v>
      </c>
      <c r="C1593" s="151" t="s">
        <v>944</v>
      </c>
      <c r="D1593" s="152">
        <v>44081</v>
      </c>
      <c r="E1593" s="151" t="s">
        <v>777</v>
      </c>
      <c r="F1593" s="151" t="s">
        <v>607</v>
      </c>
      <c r="G1593" s="151" t="s">
        <v>62</v>
      </c>
      <c r="H1593" s="151" t="s">
        <v>62</v>
      </c>
      <c r="I1593" s="151" t="s">
        <v>870</v>
      </c>
      <c r="J1593" s="151" t="s">
        <v>871</v>
      </c>
      <c r="K1593" s="151" t="s">
        <v>736</v>
      </c>
      <c r="L1593" s="151" t="s">
        <v>62</v>
      </c>
      <c r="M1593" s="158">
        <v>-9825</v>
      </c>
    </row>
    <row r="1594" spans="1:13" hidden="1" outlineLevel="2" x14ac:dyDescent="0.2">
      <c r="A1594" s="156">
        <v>202008</v>
      </c>
      <c r="B1594" s="150">
        <v>1300000599</v>
      </c>
      <c r="C1594" s="151" t="s">
        <v>944</v>
      </c>
      <c r="D1594" s="152">
        <v>44081</v>
      </c>
      <c r="E1594" s="151" t="s">
        <v>332</v>
      </c>
      <c r="F1594" s="151" t="s">
        <v>333</v>
      </c>
      <c r="G1594" s="151" t="s">
        <v>817</v>
      </c>
      <c r="H1594" s="151" t="s">
        <v>443</v>
      </c>
      <c r="I1594" s="151" t="s">
        <v>870</v>
      </c>
      <c r="J1594" s="151" t="s">
        <v>871</v>
      </c>
      <c r="K1594" s="151" t="s">
        <v>736</v>
      </c>
      <c r="L1594" s="151" t="s">
        <v>1673</v>
      </c>
      <c r="M1594" s="158">
        <v>9825</v>
      </c>
    </row>
    <row r="1595" spans="1:13" hidden="1" outlineLevel="2" x14ac:dyDescent="0.2">
      <c r="A1595" s="156">
        <v>202008</v>
      </c>
      <c r="B1595" s="150">
        <v>1300000601</v>
      </c>
      <c r="C1595" s="151" t="s">
        <v>944</v>
      </c>
      <c r="D1595" s="152">
        <v>44089</v>
      </c>
      <c r="E1595" s="151" t="s">
        <v>777</v>
      </c>
      <c r="F1595" s="151" t="s">
        <v>607</v>
      </c>
      <c r="G1595" s="151" t="s">
        <v>62</v>
      </c>
      <c r="H1595" s="151" t="s">
        <v>62</v>
      </c>
      <c r="I1595" s="151" t="s">
        <v>845</v>
      </c>
      <c r="J1595" s="151" t="s">
        <v>739</v>
      </c>
      <c r="K1595" s="151" t="s">
        <v>736</v>
      </c>
      <c r="L1595" s="151" t="s">
        <v>62</v>
      </c>
      <c r="M1595" s="158">
        <v>-10000</v>
      </c>
    </row>
    <row r="1596" spans="1:13" hidden="1" outlineLevel="2" x14ac:dyDescent="0.2">
      <c r="A1596" s="156">
        <v>202008</v>
      </c>
      <c r="B1596" s="150">
        <v>1300000601</v>
      </c>
      <c r="C1596" s="151" t="s">
        <v>944</v>
      </c>
      <c r="D1596" s="152">
        <v>44089</v>
      </c>
      <c r="E1596" s="151" t="s">
        <v>366</v>
      </c>
      <c r="F1596" s="151" t="s">
        <v>367</v>
      </c>
      <c r="G1596" s="151" t="s">
        <v>807</v>
      </c>
      <c r="H1596" s="151" t="s">
        <v>402</v>
      </c>
      <c r="I1596" s="151" t="s">
        <v>845</v>
      </c>
      <c r="J1596" s="151" t="s">
        <v>739</v>
      </c>
      <c r="K1596" s="151" t="s">
        <v>736</v>
      </c>
      <c r="L1596" s="151" t="s">
        <v>1674</v>
      </c>
      <c r="M1596" s="158">
        <v>10000</v>
      </c>
    </row>
    <row r="1597" spans="1:13" hidden="1" outlineLevel="1" collapsed="1" x14ac:dyDescent="0.2">
      <c r="A1597" s="157">
        <v>202008</v>
      </c>
      <c r="B1597" s="153"/>
      <c r="C1597" s="154"/>
      <c r="D1597" s="155"/>
      <c r="E1597" s="154"/>
      <c r="F1597" s="154"/>
      <c r="G1597" s="154"/>
      <c r="H1597" s="154"/>
      <c r="I1597" s="154"/>
      <c r="J1597" s="154"/>
      <c r="K1597" s="154"/>
      <c r="L1597" s="154"/>
      <c r="M1597" s="159">
        <f>SUBTOTAL(9,M1397:M1596)</f>
        <v>0</v>
      </c>
    </row>
    <row r="1598" spans="1:13" hidden="1" outlineLevel="2" x14ac:dyDescent="0.2">
      <c r="A1598" s="156">
        <v>202009</v>
      </c>
      <c r="B1598" s="150">
        <v>3100024</v>
      </c>
      <c r="C1598" s="151" t="s">
        <v>732</v>
      </c>
      <c r="D1598" s="152">
        <v>44090</v>
      </c>
      <c r="E1598" s="151" t="s">
        <v>733</v>
      </c>
      <c r="F1598" s="151" t="s">
        <v>13</v>
      </c>
      <c r="G1598" s="151" t="s">
        <v>62</v>
      </c>
      <c r="H1598" s="151" t="s">
        <v>62</v>
      </c>
      <c r="I1598" s="151" t="s">
        <v>738</v>
      </c>
      <c r="J1598" s="151" t="s">
        <v>739</v>
      </c>
      <c r="K1598" s="151" t="s">
        <v>736</v>
      </c>
      <c r="L1598" s="151" t="s">
        <v>1675</v>
      </c>
      <c r="M1598" s="158">
        <v>-87085.13</v>
      </c>
    </row>
    <row r="1599" spans="1:13" hidden="1" outlineLevel="2" x14ac:dyDescent="0.2">
      <c r="A1599" s="156">
        <v>202009</v>
      </c>
      <c r="B1599" s="150">
        <v>3100024</v>
      </c>
      <c r="C1599" s="151" t="s">
        <v>732</v>
      </c>
      <c r="D1599" s="152">
        <v>44090</v>
      </c>
      <c r="E1599" s="151" t="s">
        <v>733</v>
      </c>
      <c r="F1599" s="151" t="s">
        <v>13</v>
      </c>
      <c r="G1599" s="151" t="s">
        <v>62</v>
      </c>
      <c r="H1599" s="151" t="s">
        <v>62</v>
      </c>
      <c r="I1599" s="151" t="s">
        <v>734</v>
      </c>
      <c r="J1599" s="151" t="s">
        <v>735</v>
      </c>
      <c r="K1599" s="151" t="s">
        <v>736</v>
      </c>
      <c r="L1599" s="151" t="s">
        <v>1676</v>
      </c>
      <c r="M1599" s="158">
        <v>-162076.69</v>
      </c>
    </row>
    <row r="1600" spans="1:13" hidden="1" outlineLevel="2" x14ac:dyDescent="0.2">
      <c r="A1600" s="156">
        <v>202009</v>
      </c>
      <c r="B1600" s="150">
        <v>3100024</v>
      </c>
      <c r="C1600" s="151" t="s">
        <v>732</v>
      </c>
      <c r="D1600" s="152">
        <v>44090</v>
      </c>
      <c r="E1600" s="151" t="s">
        <v>741</v>
      </c>
      <c r="F1600" s="151" t="s">
        <v>586</v>
      </c>
      <c r="G1600" s="151" t="s">
        <v>62</v>
      </c>
      <c r="H1600" s="151" t="s">
        <v>62</v>
      </c>
      <c r="I1600" s="151" t="s">
        <v>62</v>
      </c>
      <c r="J1600" s="151" t="s">
        <v>62</v>
      </c>
      <c r="K1600" s="151" t="s">
        <v>736</v>
      </c>
      <c r="L1600" s="151" t="s">
        <v>1677</v>
      </c>
      <c r="M1600" s="158">
        <v>249161.82</v>
      </c>
    </row>
    <row r="1601" spans="1:13" hidden="1" outlineLevel="2" x14ac:dyDescent="0.2">
      <c r="A1601" s="156">
        <v>202009</v>
      </c>
      <c r="B1601" s="150">
        <v>3100025</v>
      </c>
      <c r="C1601" s="151" t="s">
        <v>732</v>
      </c>
      <c r="D1601" s="152">
        <v>44095</v>
      </c>
      <c r="E1601" s="151" t="s">
        <v>741</v>
      </c>
      <c r="F1601" s="151" t="s">
        <v>586</v>
      </c>
      <c r="G1601" s="151" t="s">
        <v>62</v>
      </c>
      <c r="H1601" s="151" t="s">
        <v>62</v>
      </c>
      <c r="I1601" s="151" t="s">
        <v>62</v>
      </c>
      <c r="J1601" s="151" t="s">
        <v>62</v>
      </c>
      <c r="K1601" s="151" t="s">
        <v>736</v>
      </c>
      <c r="L1601" s="151" t="s">
        <v>1678</v>
      </c>
      <c r="M1601" s="158">
        <v>188067.68</v>
      </c>
    </row>
    <row r="1602" spans="1:13" hidden="1" outlineLevel="2" x14ac:dyDescent="0.2">
      <c r="A1602" s="156">
        <v>202009</v>
      </c>
      <c r="B1602" s="150">
        <v>3100025</v>
      </c>
      <c r="C1602" s="151" t="s">
        <v>732</v>
      </c>
      <c r="D1602" s="152">
        <v>44095</v>
      </c>
      <c r="E1602" s="151" t="s">
        <v>733</v>
      </c>
      <c r="F1602" s="151" t="s">
        <v>13</v>
      </c>
      <c r="G1602" s="151" t="s">
        <v>62</v>
      </c>
      <c r="H1602" s="151" t="s">
        <v>62</v>
      </c>
      <c r="I1602" s="151" t="s">
        <v>758</v>
      </c>
      <c r="J1602" s="151" t="s">
        <v>759</v>
      </c>
      <c r="K1602" s="151" t="s">
        <v>736</v>
      </c>
      <c r="L1602" s="151" t="s">
        <v>1679</v>
      </c>
      <c r="M1602" s="158">
        <v>-85414.17</v>
      </c>
    </row>
    <row r="1603" spans="1:13" hidden="1" outlineLevel="2" x14ac:dyDescent="0.2">
      <c r="A1603" s="156">
        <v>202009</v>
      </c>
      <c r="B1603" s="150">
        <v>3100025</v>
      </c>
      <c r="C1603" s="151" t="s">
        <v>732</v>
      </c>
      <c r="D1603" s="152">
        <v>44095</v>
      </c>
      <c r="E1603" s="151" t="s">
        <v>733</v>
      </c>
      <c r="F1603" s="151" t="s">
        <v>13</v>
      </c>
      <c r="G1603" s="151" t="s">
        <v>62</v>
      </c>
      <c r="H1603" s="151" t="s">
        <v>62</v>
      </c>
      <c r="I1603" s="151" t="s">
        <v>734</v>
      </c>
      <c r="J1603" s="151" t="s">
        <v>735</v>
      </c>
      <c r="K1603" s="151" t="s">
        <v>736</v>
      </c>
      <c r="L1603" s="151" t="s">
        <v>1680</v>
      </c>
      <c r="M1603" s="158">
        <v>-59470.85</v>
      </c>
    </row>
    <row r="1604" spans="1:13" hidden="1" outlineLevel="2" x14ac:dyDescent="0.2">
      <c r="A1604" s="156">
        <v>202009</v>
      </c>
      <c r="B1604" s="150">
        <v>3100025</v>
      </c>
      <c r="C1604" s="151" t="s">
        <v>732</v>
      </c>
      <c r="D1604" s="152">
        <v>44095</v>
      </c>
      <c r="E1604" s="151" t="s">
        <v>733</v>
      </c>
      <c r="F1604" s="151" t="s">
        <v>13</v>
      </c>
      <c r="G1604" s="151" t="s">
        <v>62</v>
      </c>
      <c r="H1604" s="151" t="s">
        <v>62</v>
      </c>
      <c r="I1604" s="151" t="s">
        <v>1601</v>
      </c>
      <c r="J1604" s="151" t="s">
        <v>1602</v>
      </c>
      <c r="K1604" s="151" t="s">
        <v>736</v>
      </c>
      <c r="L1604" s="151" t="s">
        <v>1681</v>
      </c>
      <c r="M1604" s="158">
        <v>-43182.66</v>
      </c>
    </row>
    <row r="1605" spans="1:13" hidden="1" outlineLevel="2" x14ac:dyDescent="0.2">
      <c r="A1605" s="156">
        <v>202009</v>
      </c>
      <c r="B1605" s="150">
        <v>15200033</v>
      </c>
      <c r="C1605" s="151" t="s">
        <v>772</v>
      </c>
      <c r="D1605" s="152">
        <v>44110</v>
      </c>
      <c r="E1605" s="151" t="s">
        <v>362</v>
      </c>
      <c r="F1605" s="151" t="s">
        <v>363</v>
      </c>
      <c r="G1605" s="151" t="s">
        <v>807</v>
      </c>
      <c r="H1605" s="151" t="s">
        <v>400</v>
      </c>
      <c r="I1605" s="151" t="s">
        <v>780</v>
      </c>
      <c r="J1605" s="151" t="s">
        <v>735</v>
      </c>
      <c r="K1605" s="151" t="s">
        <v>736</v>
      </c>
      <c r="L1605" s="151" t="s">
        <v>1682</v>
      </c>
      <c r="M1605" s="158">
        <v>-150000</v>
      </c>
    </row>
    <row r="1606" spans="1:13" hidden="1" outlineLevel="2" x14ac:dyDescent="0.2">
      <c r="A1606" s="156">
        <v>202009</v>
      </c>
      <c r="B1606" s="150">
        <v>15200033</v>
      </c>
      <c r="C1606" s="151" t="s">
        <v>772</v>
      </c>
      <c r="D1606" s="152">
        <v>44110</v>
      </c>
      <c r="E1606" s="151" t="s">
        <v>808</v>
      </c>
      <c r="F1606" s="151" t="s">
        <v>566</v>
      </c>
      <c r="G1606" s="151" t="s">
        <v>807</v>
      </c>
      <c r="H1606" s="151" t="s">
        <v>400</v>
      </c>
      <c r="I1606" s="151" t="s">
        <v>780</v>
      </c>
      <c r="J1606" s="151" t="s">
        <v>735</v>
      </c>
      <c r="K1606" s="151" t="s">
        <v>736</v>
      </c>
      <c r="L1606" s="151" t="s">
        <v>1682</v>
      </c>
      <c r="M1606" s="158">
        <v>150000</v>
      </c>
    </row>
    <row r="1607" spans="1:13" hidden="1" outlineLevel="2" x14ac:dyDescent="0.2">
      <c r="A1607" s="156">
        <v>202009</v>
      </c>
      <c r="B1607" s="150">
        <v>15200033</v>
      </c>
      <c r="C1607" s="151" t="s">
        <v>772</v>
      </c>
      <c r="D1607" s="152">
        <v>44110</v>
      </c>
      <c r="E1607" s="151" t="s">
        <v>370</v>
      </c>
      <c r="F1607" s="151" t="s">
        <v>371</v>
      </c>
      <c r="G1607" s="151" t="s">
        <v>807</v>
      </c>
      <c r="H1607" s="151" t="s">
        <v>400</v>
      </c>
      <c r="I1607" s="151" t="s">
        <v>780</v>
      </c>
      <c r="J1607" s="151" t="s">
        <v>735</v>
      </c>
      <c r="K1607" s="151" t="s">
        <v>736</v>
      </c>
      <c r="L1607" s="151" t="s">
        <v>1682</v>
      </c>
      <c r="M1607" s="158">
        <v>150000</v>
      </c>
    </row>
    <row r="1608" spans="1:13" hidden="1" outlineLevel="2" x14ac:dyDescent="0.2">
      <c r="A1608" s="156">
        <v>202009</v>
      </c>
      <c r="B1608" s="150">
        <v>15200033</v>
      </c>
      <c r="C1608" s="151" t="s">
        <v>772</v>
      </c>
      <c r="D1608" s="152">
        <v>44110</v>
      </c>
      <c r="E1608" s="151" t="s">
        <v>777</v>
      </c>
      <c r="F1608" s="151" t="s">
        <v>607</v>
      </c>
      <c r="G1608" s="151" t="s">
        <v>62</v>
      </c>
      <c r="H1608" s="151" t="s">
        <v>62</v>
      </c>
      <c r="I1608" s="151" t="s">
        <v>780</v>
      </c>
      <c r="J1608" s="151" t="s">
        <v>735</v>
      </c>
      <c r="K1608" s="151" t="s">
        <v>736</v>
      </c>
      <c r="L1608" s="151" t="s">
        <v>1682</v>
      </c>
      <c r="M1608" s="158">
        <v>-150000</v>
      </c>
    </row>
    <row r="1609" spans="1:13" hidden="1" outlineLevel="2" x14ac:dyDescent="0.2">
      <c r="A1609" s="156">
        <v>202009</v>
      </c>
      <c r="B1609" s="150">
        <v>22200037</v>
      </c>
      <c r="C1609" s="151" t="s">
        <v>813</v>
      </c>
      <c r="D1609" s="152">
        <v>44110</v>
      </c>
      <c r="E1609" s="151" t="s">
        <v>733</v>
      </c>
      <c r="F1609" s="151" t="s">
        <v>13</v>
      </c>
      <c r="G1609" s="151" t="s">
        <v>62</v>
      </c>
      <c r="H1609" s="151" t="s">
        <v>62</v>
      </c>
      <c r="I1609" s="151" t="s">
        <v>734</v>
      </c>
      <c r="J1609" s="151" t="s">
        <v>735</v>
      </c>
      <c r="K1609" s="151" t="s">
        <v>736</v>
      </c>
      <c r="L1609" s="151" t="s">
        <v>1683</v>
      </c>
      <c r="M1609" s="158">
        <v>216687.64</v>
      </c>
    </row>
    <row r="1610" spans="1:13" hidden="1" outlineLevel="2" x14ac:dyDescent="0.2">
      <c r="A1610" s="156">
        <v>202009</v>
      </c>
      <c r="B1610" s="150">
        <v>22200037</v>
      </c>
      <c r="C1610" s="151" t="s">
        <v>813</v>
      </c>
      <c r="D1610" s="152">
        <v>44110</v>
      </c>
      <c r="E1610" s="151" t="s">
        <v>384</v>
      </c>
      <c r="F1610" s="151" t="s">
        <v>385</v>
      </c>
      <c r="G1610" s="151" t="s">
        <v>817</v>
      </c>
      <c r="H1610" s="151" t="s">
        <v>536</v>
      </c>
      <c r="I1610" s="151" t="s">
        <v>734</v>
      </c>
      <c r="J1610" s="151" t="s">
        <v>735</v>
      </c>
      <c r="K1610" s="151" t="s">
        <v>736</v>
      </c>
      <c r="L1610" s="151" t="s">
        <v>1683</v>
      </c>
      <c r="M1610" s="158">
        <v>-216687.64</v>
      </c>
    </row>
    <row r="1611" spans="1:13" hidden="1" outlineLevel="2" x14ac:dyDescent="0.2">
      <c r="A1611" s="156">
        <v>202009</v>
      </c>
      <c r="B1611" s="150">
        <v>22200038</v>
      </c>
      <c r="C1611" s="151" t="s">
        <v>813</v>
      </c>
      <c r="D1611" s="152">
        <v>44110</v>
      </c>
      <c r="E1611" s="151" t="s">
        <v>384</v>
      </c>
      <c r="F1611" s="151" t="s">
        <v>385</v>
      </c>
      <c r="G1611" s="151" t="s">
        <v>817</v>
      </c>
      <c r="H1611" s="151" t="s">
        <v>540</v>
      </c>
      <c r="I1611" s="151" t="s">
        <v>758</v>
      </c>
      <c r="J1611" s="151" t="s">
        <v>759</v>
      </c>
      <c r="K1611" s="151" t="s">
        <v>736</v>
      </c>
      <c r="L1611" s="151" t="s">
        <v>1683</v>
      </c>
      <c r="M1611" s="158">
        <v>-89030.48</v>
      </c>
    </row>
    <row r="1612" spans="1:13" hidden="1" outlineLevel="2" x14ac:dyDescent="0.2">
      <c r="A1612" s="156">
        <v>202009</v>
      </c>
      <c r="B1612" s="150">
        <v>22200038</v>
      </c>
      <c r="C1612" s="151" t="s">
        <v>813</v>
      </c>
      <c r="D1612" s="152">
        <v>44110</v>
      </c>
      <c r="E1612" s="151" t="s">
        <v>733</v>
      </c>
      <c r="F1612" s="151" t="s">
        <v>13</v>
      </c>
      <c r="G1612" s="151" t="s">
        <v>62</v>
      </c>
      <c r="H1612" s="151" t="s">
        <v>62</v>
      </c>
      <c r="I1612" s="151" t="s">
        <v>758</v>
      </c>
      <c r="J1612" s="151" t="s">
        <v>759</v>
      </c>
      <c r="K1612" s="151" t="s">
        <v>736</v>
      </c>
      <c r="L1612" s="151" t="s">
        <v>1683</v>
      </c>
      <c r="M1612" s="158">
        <v>89030.48</v>
      </c>
    </row>
    <row r="1613" spans="1:13" hidden="1" outlineLevel="2" x14ac:dyDescent="0.2">
      <c r="A1613" s="156">
        <v>202009</v>
      </c>
      <c r="B1613" s="150">
        <v>22200039</v>
      </c>
      <c r="C1613" s="151" t="s">
        <v>813</v>
      </c>
      <c r="D1613" s="152">
        <v>44110</v>
      </c>
      <c r="E1613" s="151" t="s">
        <v>733</v>
      </c>
      <c r="F1613" s="151" t="s">
        <v>13</v>
      </c>
      <c r="G1613" s="151" t="s">
        <v>62</v>
      </c>
      <c r="H1613" s="151" t="s">
        <v>62</v>
      </c>
      <c r="I1613" s="151" t="s">
        <v>738</v>
      </c>
      <c r="J1613" s="151" t="s">
        <v>739</v>
      </c>
      <c r="K1613" s="151" t="s">
        <v>736</v>
      </c>
      <c r="L1613" s="151" t="s">
        <v>1683</v>
      </c>
      <c r="M1613" s="158">
        <v>77909.850000000006</v>
      </c>
    </row>
    <row r="1614" spans="1:13" hidden="1" outlineLevel="2" x14ac:dyDescent="0.2">
      <c r="A1614" s="156">
        <v>202009</v>
      </c>
      <c r="B1614" s="150">
        <v>22200039</v>
      </c>
      <c r="C1614" s="151" t="s">
        <v>813</v>
      </c>
      <c r="D1614" s="152">
        <v>44110</v>
      </c>
      <c r="E1614" s="151" t="s">
        <v>384</v>
      </c>
      <c r="F1614" s="151" t="s">
        <v>385</v>
      </c>
      <c r="G1614" s="151" t="s">
        <v>817</v>
      </c>
      <c r="H1614" s="151" t="s">
        <v>538</v>
      </c>
      <c r="I1614" s="151" t="s">
        <v>738</v>
      </c>
      <c r="J1614" s="151" t="s">
        <v>739</v>
      </c>
      <c r="K1614" s="151" t="s">
        <v>736</v>
      </c>
      <c r="L1614" s="151" t="s">
        <v>1683</v>
      </c>
      <c r="M1614" s="158">
        <v>-77909.850000000006</v>
      </c>
    </row>
    <row r="1615" spans="1:13" hidden="1" outlineLevel="2" x14ac:dyDescent="0.2">
      <c r="A1615" s="156">
        <v>202009</v>
      </c>
      <c r="B1615" s="150">
        <v>22200040</v>
      </c>
      <c r="C1615" s="151" t="s">
        <v>813</v>
      </c>
      <c r="D1615" s="152">
        <v>44111</v>
      </c>
      <c r="E1615" s="151" t="s">
        <v>835</v>
      </c>
      <c r="F1615" s="151" t="s">
        <v>585</v>
      </c>
      <c r="G1615" s="151" t="s">
        <v>62</v>
      </c>
      <c r="H1615" s="151" t="s">
        <v>62</v>
      </c>
      <c r="I1615" s="151" t="s">
        <v>1601</v>
      </c>
      <c r="J1615" s="151" t="s">
        <v>1602</v>
      </c>
      <c r="K1615" s="151" t="s">
        <v>736</v>
      </c>
      <c r="L1615" s="151" t="s">
        <v>1684</v>
      </c>
      <c r="M1615" s="158">
        <v>-116266</v>
      </c>
    </row>
    <row r="1616" spans="1:13" hidden="1" outlineLevel="2" x14ac:dyDescent="0.2">
      <c r="A1616" s="156">
        <v>202009</v>
      </c>
      <c r="B1616" s="150">
        <v>22200040</v>
      </c>
      <c r="C1616" s="151" t="s">
        <v>813</v>
      </c>
      <c r="D1616" s="152">
        <v>44111</v>
      </c>
      <c r="E1616" s="151" t="s">
        <v>733</v>
      </c>
      <c r="F1616" s="151" t="s">
        <v>13</v>
      </c>
      <c r="G1616" s="151" t="s">
        <v>62</v>
      </c>
      <c r="H1616" s="151" t="s">
        <v>62</v>
      </c>
      <c r="I1616" s="151" t="s">
        <v>1601</v>
      </c>
      <c r="J1616" s="151" t="s">
        <v>1602</v>
      </c>
      <c r="K1616" s="151" t="s">
        <v>736</v>
      </c>
      <c r="L1616" s="151" t="s">
        <v>1684</v>
      </c>
      <c r="M1616" s="158">
        <v>116266</v>
      </c>
    </row>
    <row r="1617" spans="1:13" hidden="1" outlineLevel="2" x14ac:dyDescent="0.2">
      <c r="A1617" s="156">
        <v>202009</v>
      </c>
      <c r="B1617" s="150">
        <v>22200041</v>
      </c>
      <c r="C1617" s="151" t="s">
        <v>813</v>
      </c>
      <c r="D1617" s="152">
        <v>44111</v>
      </c>
      <c r="E1617" s="151" t="s">
        <v>733</v>
      </c>
      <c r="F1617" s="151" t="s">
        <v>13</v>
      </c>
      <c r="G1617" s="151" t="s">
        <v>62</v>
      </c>
      <c r="H1617" s="151" t="s">
        <v>62</v>
      </c>
      <c r="I1617" s="151" t="s">
        <v>765</v>
      </c>
      <c r="J1617" s="151" t="s">
        <v>766</v>
      </c>
      <c r="K1617" s="151" t="s">
        <v>736</v>
      </c>
      <c r="L1617" s="151" t="s">
        <v>1685</v>
      </c>
      <c r="M1617" s="158">
        <v>116266</v>
      </c>
    </row>
    <row r="1618" spans="1:13" hidden="1" outlineLevel="2" x14ac:dyDescent="0.2">
      <c r="A1618" s="156">
        <v>202009</v>
      </c>
      <c r="B1618" s="150">
        <v>22200041</v>
      </c>
      <c r="C1618" s="151" t="s">
        <v>813</v>
      </c>
      <c r="D1618" s="152">
        <v>44111</v>
      </c>
      <c r="E1618" s="151" t="s">
        <v>835</v>
      </c>
      <c r="F1618" s="151" t="s">
        <v>585</v>
      </c>
      <c r="G1618" s="151" t="s">
        <v>62</v>
      </c>
      <c r="H1618" s="151" t="s">
        <v>62</v>
      </c>
      <c r="I1618" s="151" t="s">
        <v>765</v>
      </c>
      <c r="J1618" s="151" t="s">
        <v>766</v>
      </c>
      <c r="K1618" s="151" t="s">
        <v>736</v>
      </c>
      <c r="L1618" s="151" t="s">
        <v>1685</v>
      </c>
      <c r="M1618" s="158">
        <v>-116266</v>
      </c>
    </row>
    <row r="1619" spans="1:13" hidden="1" outlineLevel="2" x14ac:dyDescent="0.2">
      <c r="A1619" s="156">
        <v>202009</v>
      </c>
      <c r="B1619" s="150">
        <v>33200034</v>
      </c>
      <c r="C1619" s="151" t="s">
        <v>816</v>
      </c>
      <c r="D1619" s="152">
        <v>44082</v>
      </c>
      <c r="E1619" s="151" t="s">
        <v>741</v>
      </c>
      <c r="F1619" s="151" t="s">
        <v>586</v>
      </c>
      <c r="G1619" s="151" t="s">
        <v>62</v>
      </c>
      <c r="H1619" s="151" t="s">
        <v>62</v>
      </c>
      <c r="I1619" s="151" t="s">
        <v>62</v>
      </c>
      <c r="J1619" s="151" t="s">
        <v>62</v>
      </c>
      <c r="K1619" s="151" t="s">
        <v>736</v>
      </c>
      <c r="L1619" s="151" t="s">
        <v>1368</v>
      </c>
      <c r="M1619" s="158">
        <v>6849.37</v>
      </c>
    </row>
    <row r="1620" spans="1:13" hidden="1" outlineLevel="2" x14ac:dyDescent="0.2">
      <c r="A1620" s="156">
        <v>202009</v>
      </c>
      <c r="B1620" s="150">
        <v>33200034</v>
      </c>
      <c r="C1620" s="151" t="s">
        <v>816</v>
      </c>
      <c r="D1620" s="152">
        <v>44082</v>
      </c>
      <c r="E1620" s="151" t="s">
        <v>475</v>
      </c>
      <c r="F1620" s="151" t="s">
        <v>476</v>
      </c>
      <c r="G1620" s="151" t="s">
        <v>817</v>
      </c>
      <c r="H1620" s="151" t="s">
        <v>526</v>
      </c>
      <c r="I1620" s="151" t="s">
        <v>62</v>
      </c>
      <c r="J1620" s="151" t="s">
        <v>62</v>
      </c>
      <c r="K1620" s="151" t="s">
        <v>736</v>
      </c>
      <c r="L1620" s="151" t="s">
        <v>1368</v>
      </c>
      <c r="M1620" s="158">
        <v>-6849.37</v>
      </c>
    </row>
    <row r="1621" spans="1:13" hidden="1" outlineLevel="2" x14ac:dyDescent="0.2">
      <c r="A1621" s="156">
        <v>202009</v>
      </c>
      <c r="B1621" s="150">
        <v>33200035</v>
      </c>
      <c r="C1621" s="151" t="s">
        <v>816</v>
      </c>
      <c r="D1621" s="152">
        <v>44081</v>
      </c>
      <c r="E1621" s="151" t="s">
        <v>741</v>
      </c>
      <c r="F1621" s="151" t="s">
        <v>586</v>
      </c>
      <c r="G1621" s="151" t="s">
        <v>62</v>
      </c>
      <c r="H1621" s="151" t="s">
        <v>62</v>
      </c>
      <c r="I1621" s="151" t="s">
        <v>62</v>
      </c>
      <c r="J1621" s="151" t="s">
        <v>62</v>
      </c>
      <c r="K1621" s="151" t="s">
        <v>736</v>
      </c>
      <c r="L1621" s="151" t="s">
        <v>1686</v>
      </c>
      <c r="M1621" s="158">
        <v>3039050</v>
      </c>
    </row>
    <row r="1622" spans="1:13" hidden="1" outlineLevel="2" x14ac:dyDescent="0.2">
      <c r="A1622" s="156">
        <v>202009</v>
      </c>
      <c r="B1622" s="150">
        <v>33200035</v>
      </c>
      <c r="C1622" s="151" t="s">
        <v>816</v>
      </c>
      <c r="D1622" s="152">
        <v>44081</v>
      </c>
      <c r="E1622" s="151" t="s">
        <v>1129</v>
      </c>
      <c r="F1622" s="151" t="s">
        <v>565</v>
      </c>
      <c r="G1622" s="151" t="s">
        <v>807</v>
      </c>
      <c r="H1622" s="151" t="s">
        <v>378</v>
      </c>
      <c r="I1622" s="151" t="s">
        <v>62</v>
      </c>
      <c r="J1622" s="151" t="s">
        <v>62</v>
      </c>
      <c r="K1622" s="151" t="s">
        <v>736</v>
      </c>
      <c r="L1622" s="151" t="s">
        <v>1687</v>
      </c>
      <c r="M1622" s="158">
        <v>-45000</v>
      </c>
    </row>
    <row r="1623" spans="1:13" hidden="1" outlineLevel="2" x14ac:dyDescent="0.2">
      <c r="A1623" s="156">
        <v>202009</v>
      </c>
      <c r="B1623" s="150">
        <v>33200035</v>
      </c>
      <c r="C1623" s="151" t="s">
        <v>816</v>
      </c>
      <c r="D1623" s="152">
        <v>44081</v>
      </c>
      <c r="E1623" s="151" t="s">
        <v>1129</v>
      </c>
      <c r="F1623" s="151" t="s">
        <v>565</v>
      </c>
      <c r="G1623" s="151" t="s">
        <v>807</v>
      </c>
      <c r="H1623" s="151" t="s">
        <v>422</v>
      </c>
      <c r="I1623" s="151" t="s">
        <v>62</v>
      </c>
      <c r="J1623" s="151" t="s">
        <v>62</v>
      </c>
      <c r="K1623" s="151" t="s">
        <v>736</v>
      </c>
      <c r="L1623" s="151" t="s">
        <v>1688</v>
      </c>
      <c r="M1623" s="158">
        <v>-70000</v>
      </c>
    </row>
    <row r="1624" spans="1:13" hidden="1" outlineLevel="2" x14ac:dyDescent="0.2">
      <c r="A1624" s="156">
        <v>202009</v>
      </c>
      <c r="B1624" s="150">
        <v>33200035</v>
      </c>
      <c r="C1624" s="151" t="s">
        <v>816</v>
      </c>
      <c r="D1624" s="152">
        <v>44081</v>
      </c>
      <c r="E1624" s="151" t="s">
        <v>1129</v>
      </c>
      <c r="F1624" s="151" t="s">
        <v>565</v>
      </c>
      <c r="G1624" s="151" t="s">
        <v>807</v>
      </c>
      <c r="H1624" s="151" t="s">
        <v>386</v>
      </c>
      <c r="I1624" s="151" t="s">
        <v>62</v>
      </c>
      <c r="J1624" s="151" t="s">
        <v>62</v>
      </c>
      <c r="K1624" s="151" t="s">
        <v>736</v>
      </c>
      <c r="L1624" s="151" t="s">
        <v>1689</v>
      </c>
      <c r="M1624" s="158">
        <v>-770000</v>
      </c>
    </row>
    <row r="1625" spans="1:13" hidden="1" outlineLevel="2" x14ac:dyDescent="0.2">
      <c r="A1625" s="156">
        <v>202009</v>
      </c>
      <c r="B1625" s="150">
        <v>33200035</v>
      </c>
      <c r="C1625" s="151" t="s">
        <v>816</v>
      </c>
      <c r="D1625" s="152">
        <v>44081</v>
      </c>
      <c r="E1625" s="151" t="s">
        <v>1129</v>
      </c>
      <c r="F1625" s="151" t="s">
        <v>565</v>
      </c>
      <c r="G1625" s="151" t="s">
        <v>807</v>
      </c>
      <c r="H1625" s="151" t="s">
        <v>398</v>
      </c>
      <c r="I1625" s="151" t="s">
        <v>62</v>
      </c>
      <c r="J1625" s="151" t="s">
        <v>62</v>
      </c>
      <c r="K1625" s="151" t="s">
        <v>736</v>
      </c>
      <c r="L1625" s="151" t="s">
        <v>1690</v>
      </c>
      <c r="M1625" s="158">
        <v>-575000</v>
      </c>
    </row>
    <row r="1626" spans="1:13" hidden="1" outlineLevel="2" x14ac:dyDescent="0.2">
      <c r="A1626" s="156">
        <v>202009</v>
      </c>
      <c r="B1626" s="150">
        <v>33200035</v>
      </c>
      <c r="C1626" s="151" t="s">
        <v>816</v>
      </c>
      <c r="D1626" s="152">
        <v>44081</v>
      </c>
      <c r="E1626" s="151" t="s">
        <v>1129</v>
      </c>
      <c r="F1626" s="151" t="s">
        <v>565</v>
      </c>
      <c r="G1626" s="151" t="s">
        <v>807</v>
      </c>
      <c r="H1626" s="151" t="s">
        <v>400</v>
      </c>
      <c r="I1626" s="151" t="s">
        <v>62</v>
      </c>
      <c r="J1626" s="151" t="s">
        <v>62</v>
      </c>
      <c r="K1626" s="151" t="s">
        <v>736</v>
      </c>
      <c r="L1626" s="151" t="s">
        <v>1691</v>
      </c>
      <c r="M1626" s="158">
        <v>-500000</v>
      </c>
    </row>
    <row r="1627" spans="1:13" hidden="1" outlineLevel="2" x14ac:dyDescent="0.2">
      <c r="A1627" s="156">
        <v>202009</v>
      </c>
      <c r="B1627" s="150">
        <v>33200035</v>
      </c>
      <c r="C1627" s="151" t="s">
        <v>816</v>
      </c>
      <c r="D1627" s="152">
        <v>44081</v>
      </c>
      <c r="E1627" s="151" t="s">
        <v>1129</v>
      </c>
      <c r="F1627" s="151" t="s">
        <v>565</v>
      </c>
      <c r="G1627" s="151" t="s">
        <v>807</v>
      </c>
      <c r="H1627" s="151" t="s">
        <v>414</v>
      </c>
      <c r="I1627" s="151" t="s">
        <v>62</v>
      </c>
      <c r="J1627" s="151" t="s">
        <v>62</v>
      </c>
      <c r="K1627" s="151" t="s">
        <v>736</v>
      </c>
      <c r="L1627" s="151" t="s">
        <v>1692</v>
      </c>
      <c r="M1627" s="158">
        <v>-325000</v>
      </c>
    </row>
    <row r="1628" spans="1:13" hidden="1" outlineLevel="2" x14ac:dyDescent="0.2">
      <c r="A1628" s="156">
        <v>202009</v>
      </c>
      <c r="B1628" s="150">
        <v>33200035</v>
      </c>
      <c r="C1628" s="151" t="s">
        <v>816</v>
      </c>
      <c r="D1628" s="152">
        <v>44081</v>
      </c>
      <c r="E1628" s="151" t="s">
        <v>1129</v>
      </c>
      <c r="F1628" s="151" t="s">
        <v>565</v>
      </c>
      <c r="G1628" s="151" t="s">
        <v>807</v>
      </c>
      <c r="H1628" s="151" t="s">
        <v>428</v>
      </c>
      <c r="I1628" s="151" t="s">
        <v>62</v>
      </c>
      <c r="J1628" s="151" t="s">
        <v>62</v>
      </c>
      <c r="K1628" s="151" t="s">
        <v>736</v>
      </c>
      <c r="L1628" s="151" t="s">
        <v>1693</v>
      </c>
      <c r="M1628" s="158">
        <v>-25000</v>
      </c>
    </row>
    <row r="1629" spans="1:13" hidden="1" outlineLevel="2" x14ac:dyDescent="0.2">
      <c r="A1629" s="156">
        <v>202009</v>
      </c>
      <c r="B1629" s="150">
        <v>33200035</v>
      </c>
      <c r="C1629" s="151" t="s">
        <v>816</v>
      </c>
      <c r="D1629" s="152">
        <v>44081</v>
      </c>
      <c r="E1629" s="151" t="s">
        <v>1129</v>
      </c>
      <c r="F1629" s="151" t="s">
        <v>565</v>
      </c>
      <c r="G1629" s="151" t="s">
        <v>807</v>
      </c>
      <c r="H1629" s="151" t="s">
        <v>424</v>
      </c>
      <c r="I1629" s="151" t="s">
        <v>62</v>
      </c>
      <c r="J1629" s="151" t="s">
        <v>62</v>
      </c>
      <c r="K1629" s="151" t="s">
        <v>736</v>
      </c>
      <c r="L1629" s="151" t="s">
        <v>1694</v>
      </c>
      <c r="M1629" s="158">
        <v>-25000</v>
      </c>
    </row>
    <row r="1630" spans="1:13" hidden="1" outlineLevel="2" x14ac:dyDescent="0.2">
      <c r="A1630" s="156">
        <v>202009</v>
      </c>
      <c r="B1630" s="150">
        <v>33200035</v>
      </c>
      <c r="C1630" s="151" t="s">
        <v>816</v>
      </c>
      <c r="D1630" s="152">
        <v>44081</v>
      </c>
      <c r="E1630" s="151" t="s">
        <v>1129</v>
      </c>
      <c r="F1630" s="151" t="s">
        <v>565</v>
      </c>
      <c r="G1630" s="151" t="s">
        <v>807</v>
      </c>
      <c r="H1630" s="151" t="s">
        <v>418</v>
      </c>
      <c r="I1630" s="151" t="s">
        <v>62</v>
      </c>
      <c r="J1630" s="151" t="s">
        <v>62</v>
      </c>
      <c r="K1630" s="151" t="s">
        <v>736</v>
      </c>
      <c r="L1630" s="151" t="s">
        <v>1695</v>
      </c>
      <c r="M1630" s="158">
        <v>-50000</v>
      </c>
    </row>
    <row r="1631" spans="1:13" hidden="1" outlineLevel="2" x14ac:dyDescent="0.2">
      <c r="A1631" s="156">
        <v>202009</v>
      </c>
      <c r="B1631" s="150">
        <v>33200035</v>
      </c>
      <c r="C1631" s="151" t="s">
        <v>816</v>
      </c>
      <c r="D1631" s="152">
        <v>44081</v>
      </c>
      <c r="E1631" s="151" t="s">
        <v>1129</v>
      </c>
      <c r="F1631" s="151" t="s">
        <v>565</v>
      </c>
      <c r="G1631" s="151" t="s">
        <v>807</v>
      </c>
      <c r="H1631" s="151" t="s">
        <v>430</v>
      </c>
      <c r="I1631" s="151" t="s">
        <v>62</v>
      </c>
      <c r="J1631" s="151" t="s">
        <v>62</v>
      </c>
      <c r="K1631" s="151" t="s">
        <v>736</v>
      </c>
      <c r="L1631" s="151" t="s">
        <v>1696</v>
      </c>
      <c r="M1631" s="158">
        <v>-40000</v>
      </c>
    </row>
    <row r="1632" spans="1:13" hidden="1" outlineLevel="2" x14ac:dyDescent="0.2">
      <c r="A1632" s="156">
        <v>202009</v>
      </c>
      <c r="B1632" s="150">
        <v>33200035</v>
      </c>
      <c r="C1632" s="151" t="s">
        <v>816</v>
      </c>
      <c r="D1632" s="152">
        <v>44081</v>
      </c>
      <c r="E1632" s="151" t="s">
        <v>1129</v>
      </c>
      <c r="F1632" s="151" t="s">
        <v>565</v>
      </c>
      <c r="G1632" s="151" t="s">
        <v>807</v>
      </c>
      <c r="H1632" s="151" t="s">
        <v>404</v>
      </c>
      <c r="I1632" s="151" t="s">
        <v>62</v>
      </c>
      <c r="J1632" s="151" t="s">
        <v>62</v>
      </c>
      <c r="K1632" s="151" t="s">
        <v>736</v>
      </c>
      <c r="L1632" s="151" t="s">
        <v>1697</v>
      </c>
      <c r="M1632" s="158">
        <v>-17500</v>
      </c>
    </row>
    <row r="1633" spans="1:13" hidden="1" outlineLevel="2" x14ac:dyDescent="0.2">
      <c r="A1633" s="156">
        <v>202009</v>
      </c>
      <c r="B1633" s="150">
        <v>33200035</v>
      </c>
      <c r="C1633" s="151" t="s">
        <v>816</v>
      </c>
      <c r="D1633" s="152">
        <v>44081</v>
      </c>
      <c r="E1633" s="151" t="s">
        <v>1129</v>
      </c>
      <c r="F1633" s="151" t="s">
        <v>565</v>
      </c>
      <c r="G1633" s="151" t="s">
        <v>807</v>
      </c>
      <c r="H1633" s="151" t="s">
        <v>378</v>
      </c>
      <c r="I1633" s="151" t="s">
        <v>62</v>
      </c>
      <c r="J1633" s="151" t="s">
        <v>62</v>
      </c>
      <c r="K1633" s="151" t="s">
        <v>736</v>
      </c>
      <c r="L1633" s="151" t="s">
        <v>1687</v>
      </c>
      <c r="M1633" s="158">
        <v>-22500</v>
      </c>
    </row>
    <row r="1634" spans="1:13" hidden="1" outlineLevel="2" x14ac:dyDescent="0.2">
      <c r="A1634" s="156">
        <v>202009</v>
      </c>
      <c r="B1634" s="150">
        <v>33200035</v>
      </c>
      <c r="C1634" s="151" t="s">
        <v>816</v>
      </c>
      <c r="D1634" s="152">
        <v>44081</v>
      </c>
      <c r="E1634" s="151" t="s">
        <v>1129</v>
      </c>
      <c r="F1634" s="151" t="s">
        <v>565</v>
      </c>
      <c r="G1634" s="151" t="s">
        <v>807</v>
      </c>
      <c r="H1634" s="151" t="s">
        <v>396</v>
      </c>
      <c r="I1634" s="151" t="s">
        <v>62</v>
      </c>
      <c r="J1634" s="151" t="s">
        <v>62</v>
      </c>
      <c r="K1634" s="151" t="s">
        <v>736</v>
      </c>
      <c r="L1634" s="151" t="s">
        <v>1698</v>
      </c>
      <c r="M1634" s="158">
        <v>-155000</v>
      </c>
    </row>
    <row r="1635" spans="1:13" hidden="1" outlineLevel="2" x14ac:dyDescent="0.2">
      <c r="A1635" s="156">
        <v>202009</v>
      </c>
      <c r="B1635" s="150">
        <v>33200035</v>
      </c>
      <c r="C1635" s="151" t="s">
        <v>816</v>
      </c>
      <c r="D1635" s="152">
        <v>44081</v>
      </c>
      <c r="E1635" s="151" t="s">
        <v>1129</v>
      </c>
      <c r="F1635" s="151" t="s">
        <v>565</v>
      </c>
      <c r="G1635" s="151" t="s">
        <v>807</v>
      </c>
      <c r="H1635" s="151" t="s">
        <v>402</v>
      </c>
      <c r="I1635" s="151" t="s">
        <v>62</v>
      </c>
      <c r="J1635" s="151" t="s">
        <v>62</v>
      </c>
      <c r="K1635" s="151" t="s">
        <v>736</v>
      </c>
      <c r="L1635" s="151" t="s">
        <v>1699</v>
      </c>
      <c r="M1635" s="158">
        <v>-419050</v>
      </c>
    </row>
    <row r="1636" spans="1:13" hidden="1" outlineLevel="2" x14ac:dyDescent="0.2">
      <c r="A1636" s="156">
        <v>202009</v>
      </c>
      <c r="B1636" s="150">
        <v>33200036</v>
      </c>
      <c r="C1636" s="151" t="s">
        <v>816</v>
      </c>
      <c r="D1636" s="152">
        <v>44078</v>
      </c>
      <c r="E1636" s="151" t="s">
        <v>471</v>
      </c>
      <c r="F1636" s="151" t="s">
        <v>472</v>
      </c>
      <c r="G1636" s="151" t="s">
        <v>817</v>
      </c>
      <c r="H1636" s="151" t="s">
        <v>526</v>
      </c>
      <c r="I1636" s="151" t="s">
        <v>62</v>
      </c>
      <c r="J1636" s="151" t="s">
        <v>62</v>
      </c>
      <c r="K1636" s="151" t="s">
        <v>736</v>
      </c>
      <c r="L1636" s="151" t="s">
        <v>1700</v>
      </c>
      <c r="M1636" s="158">
        <v>-291</v>
      </c>
    </row>
    <row r="1637" spans="1:13" hidden="1" outlineLevel="2" x14ac:dyDescent="0.2">
      <c r="A1637" s="156">
        <v>202009</v>
      </c>
      <c r="B1637" s="150">
        <v>33200036</v>
      </c>
      <c r="C1637" s="151" t="s">
        <v>816</v>
      </c>
      <c r="D1637" s="152">
        <v>44078</v>
      </c>
      <c r="E1637" s="151" t="s">
        <v>741</v>
      </c>
      <c r="F1637" s="151" t="s">
        <v>586</v>
      </c>
      <c r="G1637" s="151" t="s">
        <v>62</v>
      </c>
      <c r="H1637" s="151" t="s">
        <v>62</v>
      </c>
      <c r="I1637" s="151" t="s">
        <v>62</v>
      </c>
      <c r="J1637" s="151" t="s">
        <v>62</v>
      </c>
      <c r="K1637" s="151" t="s">
        <v>736</v>
      </c>
      <c r="L1637" s="151" t="s">
        <v>1700</v>
      </c>
      <c r="M1637" s="158">
        <v>291</v>
      </c>
    </row>
    <row r="1638" spans="1:13" hidden="1" outlineLevel="2" x14ac:dyDescent="0.2">
      <c r="A1638" s="156">
        <v>202009</v>
      </c>
      <c r="B1638" s="150">
        <v>33200037</v>
      </c>
      <c r="C1638" s="151" t="s">
        <v>816</v>
      </c>
      <c r="D1638" s="152">
        <v>44082</v>
      </c>
      <c r="E1638" s="151" t="s">
        <v>741</v>
      </c>
      <c r="F1638" s="151" t="s">
        <v>586</v>
      </c>
      <c r="G1638" s="151" t="s">
        <v>62</v>
      </c>
      <c r="H1638" s="151" t="s">
        <v>62</v>
      </c>
      <c r="I1638" s="151" t="s">
        <v>62</v>
      </c>
      <c r="J1638" s="151" t="s">
        <v>62</v>
      </c>
      <c r="K1638" s="151" t="s">
        <v>736</v>
      </c>
      <c r="L1638" s="151" t="s">
        <v>1368</v>
      </c>
      <c r="M1638" s="158">
        <v>6849.37</v>
      </c>
    </row>
    <row r="1639" spans="1:13" hidden="1" outlineLevel="2" x14ac:dyDescent="0.2">
      <c r="A1639" s="156">
        <v>202009</v>
      </c>
      <c r="B1639" s="150">
        <v>33200037</v>
      </c>
      <c r="C1639" s="151" t="s">
        <v>816</v>
      </c>
      <c r="D1639" s="152">
        <v>44082</v>
      </c>
      <c r="E1639" s="151" t="s">
        <v>475</v>
      </c>
      <c r="F1639" s="151" t="s">
        <v>476</v>
      </c>
      <c r="G1639" s="151" t="s">
        <v>817</v>
      </c>
      <c r="H1639" s="151" t="s">
        <v>526</v>
      </c>
      <c r="I1639" s="151" t="s">
        <v>62</v>
      </c>
      <c r="J1639" s="151" t="s">
        <v>62</v>
      </c>
      <c r="K1639" s="151" t="s">
        <v>736</v>
      </c>
      <c r="L1639" s="151" t="s">
        <v>1368</v>
      </c>
      <c r="M1639" s="158">
        <v>-6849.37</v>
      </c>
    </row>
    <row r="1640" spans="1:13" hidden="1" outlineLevel="2" x14ac:dyDescent="0.2">
      <c r="A1640" s="156">
        <v>202009</v>
      </c>
      <c r="B1640" s="150">
        <v>33200038</v>
      </c>
      <c r="C1640" s="151" t="s">
        <v>816</v>
      </c>
      <c r="D1640" s="152">
        <v>44082</v>
      </c>
      <c r="E1640" s="151" t="s">
        <v>741</v>
      </c>
      <c r="F1640" s="151" t="s">
        <v>586</v>
      </c>
      <c r="G1640" s="151" t="s">
        <v>62</v>
      </c>
      <c r="H1640" s="151" t="s">
        <v>62</v>
      </c>
      <c r="I1640" s="151" t="s">
        <v>62</v>
      </c>
      <c r="J1640" s="151" t="s">
        <v>62</v>
      </c>
      <c r="K1640" s="151" t="s">
        <v>736</v>
      </c>
      <c r="L1640" s="151" t="s">
        <v>1701</v>
      </c>
      <c r="M1640" s="158">
        <v>-6849.37</v>
      </c>
    </row>
    <row r="1641" spans="1:13" hidden="1" outlineLevel="2" x14ac:dyDescent="0.2">
      <c r="A1641" s="156">
        <v>202009</v>
      </c>
      <c r="B1641" s="150">
        <v>33200038</v>
      </c>
      <c r="C1641" s="151" t="s">
        <v>816</v>
      </c>
      <c r="D1641" s="152">
        <v>44082</v>
      </c>
      <c r="E1641" s="151" t="s">
        <v>475</v>
      </c>
      <c r="F1641" s="151" t="s">
        <v>476</v>
      </c>
      <c r="G1641" s="151" t="s">
        <v>817</v>
      </c>
      <c r="H1641" s="151" t="s">
        <v>526</v>
      </c>
      <c r="I1641" s="151" t="s">
        <v>62</v>
      </c>
      <c r="J1641" s="151" t="s">
        <v>62</v>
      </c>
      <c r="K1641" s="151" t="s">
        <v>736</v>
      </c>
      <c r="L1641" s="151" t="s">
        <v>1701</v>
      </c>
      <c r="M1641" s="158">
        <v>6849.37</v>
      </c>
    </row>
    <row r="1642" spans="1:13" hidden="1" outlineLevel="2" x14ac:dyDescent="0.2">
      <c r="A1642" s="156">
        <v>202009</v>
      </c>
      <c r="B1642" s="150">
        <v>33200039</v>
      </c>
      <c r="C1642" s="151" t="s">
        <v>816</v>
      </c>
      <c r="D1642" s="152">
        <v>44090</v>
      </c>
      <c r="E1642" s="151" t="s">
        <v>733</v>
      </c>
      <c r="F1642" s="151" t="s">
        <v>13</v>
      </c>
      <c r="G1642" s="151" t="s">
        <v>62</v>
      </c>
      <c r="H1642" s="151" t="s">
        <v>62</v>
      </c>
      <c r="I1642" s="151" t="s">
        <v>1702</v>
      </c>
      <c r="J1642" s="151" t="s">
        <v>1703</v>
      </c>
      <c r="K1642" s="151" t="s">
        <v>736</v>
      </c>
      <c r="L1642" s="151" t="s">
        <v>830</v>
      </c>
      <c r="M1642" s="158">
        <v>-4550</v>
      </c>
    </row>
    <row r="1643" spans="1:13" hidden="1" outlineLevel="2" x14ac:dyDescent="0.2">
      <c r="A1643" s="156">
        <v>202009</v>
      </c>
      <c r="B1643" s="150">
        <v>33200039</v>
      </c>
      <c r="C1643" s="151" t="s">
        <v>816</v>
      </c>
      <c r="D1643" s="152">
        <v>44090</v>
      </c>
      <c r="E1643" s="151" t="s">
        <v>733</v>
      </c>
      <c r="F1643" s="151" t="s">
        <v>13</v>
      </c>
      <c r="G1643" s="151" t="s">
        <v>62</v>
      </c>
      <c r="H1643" s="151" t="s">
        <v>62</v>
      </c>
      <c r="I1643" s="151" t="s">
        <v>1702</v>
      </c>
      <c r="J1643" s="151" t="s">
        <v>1703</v>
      </c>
      <c r="K1643" s="151" t="s">
        <v>736</v>
      </c>
      <c r="L1643" s="151" t="s">
        <v>830</v>
      </c>
      <c r="M1643" s="158">
        <v>-7200</v>
      </c>
    </row>
    <row r="1644" spans="1:13" hidden="1" outlineLevel="2" x14ac:dyDescent="0.2">
      <c r="A1644" s="156">
        <v>202009</v>
      </c>
      <c r="B1644" s="150">
        <v>33200039</v>
      </c>
      <c r="C1644" s="151" t="s">
        <v>816</v>
      </c>
      <c r="D1644" s="152">
        <v>44090</v>
      </c>
      <c r="E1644" s="151" t="s">
        <v>733</v>
      </c>
      <c r="F1644" s="151" t="s">
        <v>13</v>
      </c>
      <c r="G1644" s="151" t="s">
        <v>62</v>
      </c>
      <c r="H1644" s="151" t="s">
        <v>62</v>
      </c>
      <c r="I1644" s="151" t="s">
        <v>1702</v>
      </c>
      <c r="J1644" s="151" t="s">
        <v>1703</v>
      </c>
      <c r="K1644" s="151" t="s">
        <v>736</v>
      </c>
      <c r="L1644" s="151" t="s">
        <v>830</v>
      </c>
      <c r="M1644" s="158">
        <v>-7500</v>
      </c>
    </row>
    <row r="1645" spans="1:13" hidden="1" outlineLevel="2" x14ac:dyDescent="0.2">
      <c r="A1645" s="156">
        <v>202009</v>
      </c>
      <c r="B1645" s="150">
        <v>33200039</v>
      </c>
      <c r="C1645" s="151" t="s">
        <v>816</v>
      </c>
      <c r="D1645" s="152">
        <v>44090</v>
      </c>
      <c r="E1645" s="151" t="s">
        <v>741</v>
      </c>
      <c r="F1645" s="151" t="s">
        <v>586</v>
      </c>
      <c r="G1645" s="151" t="s">
        <v>62</v>
      </c>
      <c r="H1645" s="151" t="s">
        <v>62</v>
      </c>
      <c r="I1645" s="151" t="s">
        <v>62</v>
      </c>
      <c r="J1645" s="151" t="s">
        <v>62</v>
      </c>
      <c r="K1645" s="151" t="s">
        <v>736</v>
      </c>
      <c r="L1645" s="151" t="s">
        <v>1704</v>
      </c>
      <c r="M1645" s="158">
        <v>28850</v>
      </c>
    </row>
    <row r="1646" spans="1:13" hidden="1" outlineLevel="2" x14ac:dyDescent="0.2">
      <c r="A1646" s="156">
        <v>202009</v>
      </c>
      <c r="B1646" s="150">
        <v>33200039</v>
      </c>
      <c r="C1646" s="151" t="s">
        <v>816</v>
      </c>
      <c r="D1646" s="152">
        <v>44090</v>
      </c>
      <c r="E1646" s="151" t="s">
        <v>733</v>
      </c>
      <c r="F1646" s="151" t="s">
        <v>13</v>
      </c>
      <c r="G1646" s="151" t="s">
        <v>62</v>
      </c>
      <c r="H1646" s="151" t="s">
        <v>62</v>
      </c>
      <c r="I1646" s="151" t="s">
        <v>1702</v>
      </c>
      <c r="J1646" s="151" t="s">
        <v>1703</v>
      </c>
      <c r="K1646" s="151" t="s">
        <v>736</v>
      </c>
      <c r="L1646" s="151" t="s">
        <v>830</v>
      </c>
      <c r="M1646" s="158">
        <v>-9600</v>
      </c>
    </row>
    <row r="1647" spans="1:13" hidden="1" outlineLevel="2" x14ac:dyDescent="0.2">
      <c r="A1647" s="156">
        <v>202009</v>
      </c>
      <c r="B1647" s="150">
        <v>35200013</v>
      </c>
      <c r="C1647" s="151" t="s">
        <v>1148</v>
      </c>
      <c r="D1647" s="152">
        <v>44075</v>
      </c>
      <c r="E1647" s="151" t="s">
        <v>741</v>
      </c>
      <c r="F1647" s="151" t="s">
        <v>586</v>
      </c>
      <c r="G1647" s="151" t="s">
        <v>62</v>
      </c>
      <c r="H1647" s="151" t="s">
        <v>62</v>
      </c>
      <c r="I1647" s="151" t="s">
        <v>62</v>
      </c>
      <c r="J1647" s="151" t="s">
        <v>62</v>
      </c>
      <c r="K1647" s="151" t="s">
        <v>736</v>
      </c>
      <c r="L1647" s="151" t="s">
        <v>1705</v>
      </c>
      <c r="M1647" s="158">
        <v>-12.5</v>
      </c>
    </row>
    <row r="1648" spans="1:13" hidden="1" outlineLevel="2" x14ac:dyDescent="0.2">
      <c r="A1648" s="156">
        <v>202009</v>
      </c>
      <c r="B1648" s="150">
        <v>35200013</v>
      </c>
      <c r="C1648" s="151" t="s">
        <v>1148</v>
      </c>
      <c r="D1648" s="152">
        <v>44075</v>
      </c>
      <c r="E1648" s="151" t="s">
        <v>518</v>
      </c>
      <c r="F1648" s="151" t="s">
        <v>519</v>
      </c>
      <c r="G1648" s="151" t="s">
        <v>817</v>
      </c>
      <c r="H1648" s="151" t="s">
        <v>526</v>
      </c>
      <c r="I1648" s="151" t="s">
        <v>62</v>
      </c>
      <c r="J1648" s="151" t="s">
        <v>62</v>
      </c>
      <c r="K1648" s="151" t="s">
        <v>736</v>
      </c>
      <c r="L1648" s="151" t="s">
        <v>1705</v>
      </c>
      <c r="M1648" s="158">
        <v>12.5</v>
      </c>
    </row>
    <row r="1649" spans="1:13" hidden="1" outlineLevel="2" x14ac:dyDescent="0.2">
      <c r="A1649" s="156">
        <v>202009</v>
      </c>
      <c r="B1649" s="150">
        <v>35200014</v>
      </c>
      <c r="C1649" s="151" t="s">
        <v>1148</v>
      </c>
      <c r="D1649" s="152">
        <v>44104</v>
      </c>
      <c r="E1649" s="151" t="s">
        <v>518</v>
      </c>
      <c r="F1649" s="151" t="s">
        <v>519</v>
      </c>
      <c r="G1649" s="151" t="s">
        <v>817</v>
      </c>
      <c r="H1649" s="151" t="s">
        <v>526</v>
      </c>
      <c r="I1649" s="151" t="s">
        <v>62</v>
      </c>
      <c r="J1649" s="151" t="s">
        <v>62</v>
      </c>
      <c r="K1649" s="151" t="s">
        <v>736</v>
      </c>
      <c r="L1649" s="151" t="s">
        <v>1706</v>
      </c>
      <c r="M1649" s="158">
        <v>95</v>
      </c>
    </row>
    <row r="1650" spans="1:13" hidden="1" outlineLevel="2" x14ac:dyDescent="0.2">
      <c r="A1650" s="156">
        <v>202009</v>
      </c>
      <c r="B1650" s="150">
        <v>35200014</v>
      </c>
      <c r="C1650" s="151" t="s">
        <v>1148</v>
      </c>
      <c r="D1650" s="152">
        <v>44104</v>
      </c>
      <c r="E1650" s="151" t="s">
        <v>741</v>
      </c>
      <c r="F1650" s="151" t="s">
        <v>586</v>
      </c>
      <c r="G1650" s="151" t="s">
        <v>62</v>
      </c>
      <c r="H1650" s="151" t="s">
        <v>62</v>
      </c>
      <c r="I1650" s="151" t="s">
        <v>62</v>
      </c>
      <c r="J1650" s="151" t="s">
        <v>62</v>
      </c>
      <c r="K1650" s="151" t="s">
        <v>736</v>
      </c>
      <c r="L1650" s="151" t="s">
        <v>1706</v>
      </c>
      <c r="M1650" s="158">
        <v>-95</v>
      </c>
    </row>
    <row r="1651" spans="1:13" hidden="1" outlineLevel="2" x14ac:dyDescent="0.2">
      <c r="A1651" s="156">
        <v>202009</v>
      </c>
      <c r="B1651" s="150">
        <v>36200074</v>
      </c>
      <c r="C1651" s="151" t="s">
        <v>842</v>
      </c>
      <c r="D1651" s="152">
        <v>44076</v>
      </c>
      <c r="E1651" s="151" t="s">
        <v>777</v>
      </c>
      <c r="F1651" s="151" t="s">
        <v>607</v>
      </c>
      <c r="G1651" s="151" t="s">
        <v>62</v>
      </c>
      <c r="H1651" s="151" t="s">
        <v>62</v>
      </c>
      <c r="I1651" s="151" t="s">
        <v>855</v>
      </c>
      <c r="J1651" s="151" t="s">
        <v>856</v>
      </c>
      <c r="K1651" s="151" t="s">
        <v>736</v>
      </c>
      <c r="L1651" s="151" t="s">
        <v>62</v>
      </c>
      <c r="M1651" s="158">
        <v>3890</v>
      </c>
    </row>
    <row r="1652" spans="1:13" hidden="1" outlineLevel="2" x14ac:dyDescent="0.2">
      <c r="A1652" s="156">
        <v>202009</v>
      </c>
      <c r="B1652" s="150">
        <v>36200074</v>
      </c>
      <c r="C1652" s="151" t="s">
        <v>842</v>
      </c>
      <c r="D1652" s="152">
        <v>44076</v>
      </c>
      <c r="E1652" s="151" t="s">
        <v>741</v>
      </c>
      <c r="F1652" s="151" t="s">
        <v>586</v>
      </c>
      <c r="G1652" s="151" t="s">
        <v>62</v>
      </c>
      <c r="H1652" s="151" t="s">
        <v>62</v>
      </c>
      <c r="I1652" s="151" t="s">
        <v>62</v>
      </c>
      <c r="J1652" s="151" t="s">
        <v>62</v>
      </c>
      <c r="K1652" s="151" t="s">
        <v>736</v>
      </c>
      <c r="L1652" s="151" t="s">
        <v>848</v>
      </c>
      <c r="M1652" s="158">
        <v>-3890</v>
      </c>
    </row>
    <row r="1653" spans="1:13" hidden="1" outlineLevel="2" x14ac:dyDescent="0.2">
      <c r="A1653" s="156">
        <v>202009</v>
      </c>
      <c r="B1653" s="150">
        <v>36200075</v>
      </c>
      <c r="C1653" s="151" t="s">
        <v>842</v>
      </c>
      <c r="D1653" s="152">
        <v>44077</v>
      </c>
      <c r="E1653" s="151" t="s">
        <v>777</v>
      </c>
      <c r="F1653" s="151" t="s">
        <v>607</v>
      </c>
      <c r="G1653" s="151" t="s">
        <v>62</v>
      </c>
      <c r="H1653" s="151" t="s">
        <v>62</v>
      </c>
      <c r="I1653" s="151" t="s">
        <v>868</v>
      </c>
      <c r="J1653" s="151" t="s">
        <v>869</v>
      </c>
      <c r="K1653" s="151" t="s">
        <v>736</v>
      </c>
      <c r="L1653" s="151" t="s">
        <v>62</v>
      </c>
      <c r="M1653" s="158">
        <v>734.14</v>
      </c>
    </row>
    <row r="1654" spans="1:13" hidden="1" outlineLevel="2" x14ac:dyDescent="0.2">
      <c r="A1654" s="156">
        <v>202009</v>
      </c>
      <c r="B1654" s="150">
        <v>36200075</v>
      </c>
      <c r="C1654" s="151" t="s">
        <v>842</v>
      </c>
      <c r="D1654" s="152">
        <v>44077</v>
      </c>
      <c r="E1654" s="151" t="s">
        <v>777</v>
      </c>
      <c r="F1654" s="151" t="s">
        <v>607</v>
      </c>
      <c r="G1654" s="151" t="s">
        <v>62</v>
      </c>
      <c r="H1654" s="151" t="s">
        <v>62</v>
      </c>
      <c r="I1654" s="151" t="s">
        <v>868</v>
      </c>
      <c r="J1654" s="151" t="s">
        <v>869</v>
      </c>
      <c r="K1654" s="151" t="s">
        <v>736</v>
      </c>
      <c r="L1654" s="151" t="s">
        <v>62</v>
      </c>
      <c r="M1654" s="158">
        <v>705.98</v>
      </c>
    </row>
    <row r="1655" spans="1:13" hidden="1" outlineLevel="2" x14ac:dyDescent="0.2">
      <c r="A1655" s="156">
        <v>202009</v>
      </c>
      <c r="B1655" s="150">
        <v>36200075</v>
      </c>
      <c r="C1655" s="151" t="s">
        <v>842</v>
      </c>
      <c r="D1655" s="152">
        <v>44077</v>
      </c>
      <c r="E1655" s="151" t="s">
        <v>741</v>
      </c>
      <c r="F1655" s="151" t="s">
        <v>586</v>
      </c>
      <c r="G1655" s="151" t="s">
        <v>62</v>
      </c>
      <c r="H1655" s="151" t="s">
        <v>62</v>
      </c>
      <c r="I1655" s="151" t="s">
        <v>62</v>
      </c>
      <c r="J1655" s="151" t="s">
        <v>62</v>
      </c>
      <c r="K1655" s="151" t="s">
        <v>736</v>
      </c>
      <c r="L1655" s="151" t="s">
        <v>848</v>
      </c>
      <c r="M1655" s="158">
        <v>-784697.28</v>
      </c>
    </row>
    <row r="1656" spans="1:13" hidden="1" outlineLevel="2" x14ac:dyDescent="0.2">
      <c r="A1656" s="156">
        <v>202009</v>
      </c>
      <c r="B1656" s="150">
        <v>36200075</v>
      </c>
      <c r="C1656" s="151" t="s">
        <v>842</v>
      </c>
      <c r="D1656" s="152">
        <v>44077</v>
      </c>
      <c r="E1656" s="151" t="s">
        <v>777</v>
      </c>
      <c r="F1656" s="151" t="s">
        <v>607</v>
      </c>
      <c r="G1656" s="151" t="s">
        <v>62</v>
      </c>
      <c r="H1656" s="151" t="s">
        <v>62</v>
      </c>
      <c r="I1656" s="151" t="s">
        <v>851</v>
      </c>
      <c r="J1656" s="151" t="s">
        <v>852</v>
      </c>
      <c r="K1656" s="151" t="s">
        <v>736</v>
      </c>
      <c r="L1656" s="151" t="s">
        <v>62</v>
      </c>
      <c r="M1656" s="158">
        <v>491.25</v>
      </c>
    </row>
    <row r="1657" spans="1:13" hidden="1" outlineLevel="2" x14ac:dyDescent="0.2">
      <c r="A1657" s="156">
        <v>202009</v>
      </c>
      <c r="B1657" s="150">
        <v>36200075</v>
      </c>
      <c r="C1657" s="151" t="s">
        <v>842</v>
      </c>
      <c r="D1657" s="152">
        <v>44077</v>
      </c>
      <c r="E1657" s="151" t="s">
        <v>777</v>
      </c>
      <c r="F1657" s="151" t="s">
        <v>607</v>
      </c>
      <c r="G1657" s="151" t="s">
        <v>62</v>
      </c>
      <c r="H1657" s="151" t="s">
        <v>62</v>
      </c>
      <c r="I1657" s="151" t="s">
        <v>857</v>
      </c>
      <c r="J1657" s="151" t="s">
        <v>755</v>
      </c>
      <c r="K1657" s="151" t="s">
        <v>736</v>
      </c>
      <c r="L1657" s="151" t="s">
        <v>62</v>
      </c>
      <c r="M1657" s="158">
        <v>782765.91</v>
      </c>
    </row>
    <row r="1658" spans="1:13" hidden="1" outlineLevel="2" x14ac:dyDescent="0.2">
      <c r="A1658" s="156">
        <v>202009</v>
      </c>
      <c r="B1658" s="150">
        <v>36200076</v>
      </c>
      <c r="C1658" s="151" t="s">
        <v>842</v>
      </c>
      <c r="D1658" s="152">
        <v>44078</v>
      </c>
      <c r="E1658" s="151" t="s">
        <v>777</v>
      </c>
      <c r="F1658" s="151" t="s">
        <v>607</v>
      </c>
      <c r="G1658" s="151" t="s">
        <v>62</v>
      </c>
      <c r="H1658" s="151" t="s">
        <v>62</v>
      </c>
      <c r="I1658" s="151" t="s">
        <v>790</v>
      </c>
      <c r="J1658" s="151" t="s">
        <v>759</v>
      </c>
      <c r="K1658" s="151" t="s">
        <v>736</v>
      </c>
      <c r="L1658" s="151" t="s">
        <v>62</v>
      </c>
      <c r="M1658" s="158">
        <v>87218.94</v>
      </c>
    </row>
    <row r="1659" spans="1:13" hidden="1" outlineLevel="2" x14ac:dyDescent="0.2">
      <c r="A1659" s="156">
        <v>202009</v>
      </c>
      <c r="B1659" s="150">
        <v>36200076</v>
      </c>
      <c r="C1659" s="151" t="s">
        <v>842</v>
      </c>
      <c r="D1659" s="152">
        <v>44078</v>
      </c>
      <c r="E1659" s="151" t="s">
        <v>777</v>
      </c>
      <c r="F1659" s="151" t="s">
        <v>607</v>
      </c>
      <c r="G1659" s="151" t="s">
        <v>62</v>
      </c>
      <c r="H1659" s="151" t="s">
        <v>62</v>
      </c>
      <c r="I1659" s="151" t="s">
        <v>782</v>
      </c>
      <c r="J1659" s="151" t="s">
        <v>783</v>
      </c>
      <c r="K1659" s="151" t="s">
        <v>736</v>
      </c>
      <c r="L1659" s="151" t="s">
        <v>62</v>
      </c>
      <c r="M1659" s="158">
        <v>1300</v>
      </c>
    </row>
    <row r="1660" spans="1:13" hidden="1" outlineLevel="2" x14ac:dyDescent="0.2">
      <c r="A1660" s="156">
        <v>202009</v>
      </c>
      <c r="B1660" s="150">
        <v>36200076</v>
      </c>
      <c r="C1660" s="151" t="s">
        <v>842</v>
      </c>
      <c r="D1660" s="152">
        <v>44078</v>
      </c>
      <c r="E1660" s="151" t="s">
        <v>741</v>
      </c>
      <c r="F1660" s="151" t="s">
        <v>586</v>
      </c>
      <c r="G1660" s="151" t="s">
        <v>62</v>
      </c>
      <c r="H1660" s="151" t="s">
        <v>62</v>
      </c>
      <c r="I1660" s="151" t="s">
        <v>62</v>
      </c>
      <c r="J1660" s="151" t="s">
        <v>62</v>
      </c>
      <c r="K1660" s="151" t="s">
        <v>736</v>
      </c>
      <c r="L1660" s="151" t="s">
        <v>848</v>
      </c>
      <c r="M1660" s="158">
        <v>-88518.94</v>
      </c>
    </row>
    <row r="1661" spans="1:13" hidden="1" outlineLevel="2" x14ac:dyDescent="0.2">
      <c r="A1661" s="156">
        <v>202009</v>
      </c>
      <c r="B1661" s="150">
        <v>36200077</v>
      </c>
      <c r="C1661" s="151" t="s">
        <v>842</v>
      </c>
      <c r="D1661" s="152">
        <v>44081</v>
      </c>
      <c r="E1661" s="151" t="s">
        <v>741</v>
      </c>
      <c r="F1661" s="151" t="s">
        <v>586</v>
      </c>
      <c r="G1661" s="151" t="s">
        <v>62</v>
      </c>
      <c r="H1661" s="151" t="s">
        <v>62</v>
      </c>
      <c r="I1661" s="151" t="s">
        <v>62</v>
      </c>
      <c r="J1661" s="151" t="s">
        <v>62</v>
      </c>
      <c r="K1661" s="151" t="s">
        <v>736</v>
      </c>
      <c r="L1661" s="151" t="s">
        <v>848</v>
      </c>
      <c r="M1661" s="158">
        <v>-2666</v>
      </c>
    </row>
    <row r="1662" spans="1:13" hidden="1" outlineLevel="2" x14ac:dyDescent="0.2">
      <c r="A1662" s="156">
        <v>202009</v>
      </c>
      <c r="B1662" s="150">
        <v>36200077</v>
      </c>
      <c r="C1662" s="151" t="s">
        <v>842</v>
      </c>
      <c r="D1662" s="152">
        <v>44081</v>
      </c>
      <c r="E1662" s="151" t="s">
        <v>777</v>
      </c>
      <c r="F1662" s="151" t="s">
        <v>607</v>
      </c>
      <c r="G1662" s="151" t="s">
        <v>62</v>
      </c>
      <c r="H1662" s="151" t="s">
        <v>62</v>
      </c>
      <c r="I1662" s="151" t="s">
        <v>1210</v>
      </c>
      <c r="J1662" s="151" t="s">
        <v>1211</v>
      </c>
      <c r="K1662" s="151" t="s">
        <v>736</v>
      </c>
      <c r="L1662" s="151" t="s">
        <v>62</v>
      </c>
      <c r="M1662" s="158">
        <v>2666</v>
      </c>
    </row>
    <row r="1663" spans="1:13" hidden="1" outlineLevel="2" x14ac:dyDescent="0.2">
      <c r="A1663" s="156">
        <v>202009</v>
      </c>
      <c r="B1663" s="150">
        <v>36200078</v>
      </c>
      <c r="C1663" s="151" t="s">
        <v>842</v>
      </c>
      <c r="D1663" s="152">
        <v>44084</v>
      </c>
      <c r="E1663" s="151" t="s">
        <v>741</v>
      </c>
      <c r="F1663" s="151" t="s">
        <v>586</v>
      </c>
      <c r="G1663" s="151" t="s">
        <v>62</v>
      </c>
      <c r="H1663" s="151" t="s">
        <v>62</v>
      </c>
      <c r="I1663" s="151" t="s">
        <v>62</v>
      </c>
      <c r="J1663" s="151" t="s">
        <v>62</v>
      </c>
      <c r="K1663" s="151" t="s">
        <v>736</v>
      </c>
      <c r="L1663" s="151" t="s">
        <v>848</v>
      </c>
      <c r="M1663" s="158">
        <v>-4195.72</v>
      </c>
    </row>
    <row r="1664" spans="1:13" hidden="1" outlineLevel="2" x14ac:dyDescent="0.2">
      <c r="A1664" s="156">
        <v>202009</v>
      </c>
      <c r="B1664" s="150">
        <v>36200078</v>
      </c>
      <c r="C1664" s="151" t="s">
        <v>842</v>
      </c>
      <c r="D1664" s="152">
        <v>44084</v>
      </c>
      <c r="E1664" s="151" t="s">
        <v>777</v>
      </c>
      <c r="F1664" s="151" t="s">
        <v>607</v>
      </c>
      <c r="G1664" s="151" t="s">
        <v>62</v>
      </c>
      <c r="H1664" s="151" t="s">
        <v>62</v>
      </c>
      <c r="I1664" s="151" t="s">
        <v>860</v>
      </c>
      <c r="J1664" s="151" t="s">
        <v>861</v>
      </c>
      <c r="K1664" s="151" t="s">
        <v>736</v>
      </c>
      <c r="L1664" s="151" t="s">
        <v>62</v>
      </c>
      <c r="M1664" s="158">
        <v>3222.72</v>
      </c>
    </row>
    <row r="1665" spans="1:13" hidden="1" outlineLevel="2" x14ac:dyDescent="0.2">
      <c r="A1665" s="156">
        <v>202009</v>
      </c>
      <c r="B1665" s="150">
        <v>36200078</v>
      </c>
      <c r="C1665" s="151" t="s">
        <v>842</v>
      </c>
      <c r="D1665" s="152">
        <v>44084</v>
      </c>
      <c r="E1665" s="151" t="s">
        <v>777</v>
      </c>
      <c r="F1665" s="151" t="s">
        <v>607</v>
      </c>
      <c r="G1665" s="151" t="s">
        <v>62</v>
      </c>
      <c r="H1665" s="151" t="s">
        <v>62</v>
      </c>
      <c r="I1665" s="151" t="s">
        <v>1210</v>
      </c>
      <c r="J1665" s="151" t="s">
        <v>1211</v>
      </c>
      <c r="K1665" s="151" t="s">
        <v>736</v>
      </c>
      <c r="L1665" s="151" t="s">
        <v>62</v>
      </c>
      <c r="M1665" s="158">
        <v>973</v>
      </c>
    </row>
    <row r="1666" spans="1:13" hidden="1" outlineLevel="2" x14ac:dyDescent="0.2">
      <c r="A1666" s="156">
        <v>202009</v>
      </c>
      <c r="B1666" s="150">
        <v>36200079</v>
      </c>
      <c r="C1666" s="151" t="s">
        <v>842</v>
      </c>
      <c r="D1666" s="152">
        <v>44088</v>
      </c>
      <c r="E1666" s="151" t="s">
        <v>741</v>
      </c>
      <c r="F1666" s="151" t="s">
        <v>586</v>
      </c>
      <c r="G1666" s="151" t="s">
        <v>62</v>
      </c>
      <c r="H1666" s="151" t="s">
        <v>62</v>
      </c>
      <c r="I1666" s="151" t="s">
        <v>62</v>
      </c>
      <c r="J1666" s="151" t="s">
        <v>62</v>
      </c>
      <c r="K1666" s="151" t="s">
        <v>736</v>
      </c>
      <c r="L1666" s="151" t="s">
        <v>848</v>
      </c>
      <c r="M1666" s="158">
        <v>-1547.36</v>
      </c>
    </row>
    <row r="1667" spans="1:13" hidden="1" outlineLevel="2" x14ac:dyDescent="0.2">
      <c r="A1667" s="156">
        <v>202009</v>
      </c>
      <c r="B1667" s="150">
        <v>36200079</v>
      </c>
      <c r="C1667" s="151" t="s">
        <v>842</v>
      </c>
      <c r="D1667" s="152">
        <v>44088</v>
      </c>
      <c r="E1667" s="151" t="s">
        <v>777</v>
      </c>
      <c r="F1667" s="151" t="s">
        <v>607</v>
      </c>
      <c r="G1667" s="151" t="s">
        <v>62</v>
      </c>
      <c r="H1667" s="151" t="s">
        <v>62</v>
      </c>
      <c r="I1667" s="151" t="s">
        <v>1390</v>
      </c>
      <c r="J1667" s="151" t="s">
        <v>1391</v>
      </c>
      <c r="K1667" s="151" t="s">
        <v>736</v>
      </c>
      <c r="L1667" s="151" t="s">
        <v>62</v>
      </c>
      <c r="M1667" s="158">
        <v>1547.36</v>
      </c>
    </row>
    <row r="1668" spans="1:13" hidden="1" outlineLevel="2" x14ac:dyDescent="0.2">
      <c r="A1668" s="156">
        <v>202009</v>
      </c>
      <c r="B1668" s="150">
        <v>36200080</v>
      </c>
      <c r="C1668" s="151" t="s">
        <v>842</v>
      </c>
      <c r="D1668" s="152">
        <v>44091</v>
      </c>
      <c r="E1668" s="151" t="s">
        <v>777</v>
      </c>
      <c r="F1668" s="151" t="s">
        <v>607</v>
      </c>
      <c r="G1668" s="151" t="s">
        <v>62</v>
      </c>
      <c r="H1668" s="151" t="s">
        <v>62</v>
      </c>
      <c r="I1668" s="151" t="s">
        <v>868</v>
      </c>
      <c r="J1668" s="151" t="s">
        <v>869</v>
      </c>
      <c r="K1668" s="151" t="s">
        <v>736</v>
      </c>
      <c r="L1668" s="151" t="s">
        <v>62</v>
      </c>
      <c r="M1668" s="158">
        <v>5312</v>
      </c>
    </row>
    <row r="1669" spans="1:13" hidden="1" outlineLevel="2" x14ac:dyDescent="0.2">
      <c r="A1669" s="156">
        <v>202009</v>
      </c>
      <c r="B1669" s="150">
        <v>36200080</v>
      </c>
      <c r="C1669" s="151" t="s">
        <v>842</v>
      </c>
      <c r="D1669" s="152">
        <v>44091</v>
      </c>
      <c r="E1669" s="151" t="s">
        <v>777</v>
      </c>
      <c r="F1669" s="151" t="s">
        <v>607</v>
      </c>
      <c r="G1669" s="151" t="s">
        <v>62</v>
      </c>
      <c r="H1669" s="151" t="s">
        <v>62</v>
      </c>
      <c r="I1669" s="151" t="s">
        <v>866</v>
      </c>
      <c r="J1669" s="151" t="s">
        <v>867</v>
      </c>
      <c r="K1669" s="151" t="s">
        <v>736</v>
      </c>
      <c r="L1669" s="151" t="s">
        <v>62</v>
      </c>
      <c r="M1669" s="158">
        <v>1335</v>
      </c>
    </row>
    <row r="1670" spans="1:13" hidden="1" outlineLevel="2" x14ac:dyDescent="0.2">
      <c r="A1670" s="156">
        <v>202009</v>
      </c>
      <c r="B1670" s="150">
        <v>36200080</v>
      </c>
      <c r="C1670" s="151" t="s">
        <v>842</v>
      </c>
      <c r="D1670" s="152">
        <v>44091</v>
      </c>
      <c r="E1670" s="151" t="s">
        <v>741</v>
      </c>
      <c r="F1670" s="151" t="s">
        <v>586</v>
      </c>
      <c r="G1670" s="151" t="s">
        <v>62</v>
      </c>
      <c r="H1670" s="151" t="s">
        <v>62</v>
      </c>
      <c r="I1670" s="151" t="s">
        <v>62</v>
      </c>
      <c r="J1670" s="151" t="s">
        <v>62</v>
      </c>
      <c r="K1670" s="151" t="s">
        <v>736</v>
      </c>
      <c r="L1670" s="151" t="s">
        <v>848</v>
      </c>
      <c r="M1670" s="158">
        <v>-6647</v>
      </c>
    </row>
    <row r="1671" spans="1:13" hidden="1" outlineLevel="2" x14ac:dyDescent="0.2">
      <c r="A1671" s="156">
        <v>202009</v>
      </c>
      <c r="B1671" s="150">
        <v>36200081</v>
      </c>
      <c r="C1671" s="151" t="s">
        <v>842</v>
      </c>
      <c r="D1671" s="152">
        <v>44098</v>
      </c>
      <c r="E1671" s="151" t="s">
        <v>777</v>
      </c>
      <c r="F1671" s="151" t="s">
        <v>607</v>
      </c>
      <c r="G1671" s="151" t="s">
        <v>62</v>
      </c>
      <c r="H1671" s="151" t="s">
        <v>62</v>
      </c>
      <c r="I1671" s="151" t="s">
        <v>872</v>
      </c>
      <c r="J1671" s="151" t="s">
        <v>873</v>
      </c>
      <c r="K1671" s="151" t="s">
        <v>736</v>
      </c>
      <c r="L1671" s="151" t="s">
        <v>62</v>
      </c>
      <c r="M1671" s="158">
        <v>100000</v>
      </c>
    </row>
    <row r="1672" spans="1:13" hidden="1" outlineLevel="2" x14ac:dyDescent="0.2">
      <c r="A1672" s="156">
        <v>202009</v>
      </c>
      <c r="B1672" s="150">
        <v>36200081</v>
      </c>
      <c r="C1672" s="151" t="s">
        <v>842</v>
      </c>
      <c r="D1672" s="152">
        <v>44098</v>
      </c>
      <c r="E1672" s="151" t="s">
        <v>777</v>
      </c>
      <c r="F1672" s="151" t="s">
        <v>607</v>
      </c>
      <c r="G1672" s="151" t="s">
        <v>62</v>
      </c>
      <c r="H1672" s="151" t="s">
        <v>62</v>
      </c>
      <c r="I1672" s="151" t="s">
        <v>800</v>
      </c>
      <c r="J1672" s="151" t="s">
        <v>801</v>
      </c>
      <c r="K1672" s="151" t="s">
        <v>736</v>
      </c>
      <c r="L1672" s="151" t="s">
        <v>62</v>
      </c>
      <c r="M1672" s="158">
        <v>70000</v>
      </c>
    </row>
    <row r="1673" spans="1:13" hidden="1" outlineLevel="2" x14ac:dyDescent="0.2">
      <c r="A1673" s="156">
        <v>202009</v>
      </c>
      <c r="B1673" s="150">
        <v>36200081</v>
      </c>
      <c r="C1673" s="151" t="s">
        <v>842</v>
      </c>
      <c r="D1673" s="152">
        <v>44098</v>
      </c>
      <c r="E1673" s="151" t="s">
        <v>777</v>
      </c>
      <c r="F1673" s="151" t="s">
        <v>607</v>
      </c>
      <c r="G1673" s="151" t="s">
        <v>62</v>
      </c>
      <c r="H1673" s="151" t="s">
        <v>62</v>
      </c>
      <c r="I1673" s="151" t="s">
        <v>987</v>
      </c>
      <c r="J1673" s="151" t="s">
        <v>826</v>
      </c>
      <c r="K1673" s="151" t="s">
        <v>736</v>
      </c>
      <c r="L1673" s="151" t="s">
        <v>62</v>
      </c>
      <c r="M1673" s="158">
        <v>70000</v>
      </c>
    </row>
    <row r="1674" spans="1:13" hidden="1" outlineLevel="2" x14ac:dyDescent="0.2">
      <c r="A1674" s="156">
        <v>202009</v>
      </c>
      <c r="B1674" s="150">
        <v>36200081</v>
      </c>
      <c r="C1674" s="151" t="s">
        <v>842</v>
      </c>
      <c r="D1674" s="152">
        <v>44098</v>
      </c>
      <c r="E1674" s="151" t="s">
        <v>741</v>
      </c>
      <c r="F1674" s="151" t="s">
        <v>586</v>
      </c>
      <c r="G1674" s="151" t="s">
        <v>62</v>
      </c>
      <c r="H1674" s="151" t="s">
        <v>62</v>
      </c>
      <c r="I1674" s="151" t="s">
        <v>62</v>
      </c>
      <c r="J1674" s="151" t="s">
        <v>62</v>
      </c>
      <c r="K1674" s="151" t="s">
        <v>736</v>
      </c>
      <c r="L1674" s="151" t="s">
        <v>848</v>
      </c>
      <c r="M1674" s="158">
        <v>-240000</v>
      </c>
    </row>
    <row r="1675" spans="1:13" hidden="1" outlineLevel="2" x14ac:dyDescent="0.2">
      <c r="A1675" s="156">
        <v>202009</v>
      </c>
      <c r="B1675" s="150">
        <v>36200082</v>
      </c>
      <c r="C1675" s="151" t="s">
        <v>842</v>
      </c>
      <c r="D1675" s="152">
        <v>44102</v>
      </c>
      <c r="E1675" s="151" t="s">
        <v>741</v>
      </c>
      <c r="F1675" s="151" t="s">
        <v>586</v>
      </c>
      <c r="G1675" s="151" t="s">
        <v>62</v>
      </c>
      <c r="H1675" s="151" t="s">
        <v>62</v>
      </c>
      <c r="I1675" s="151" t="s">
        <v>62</v>
      </c>
      <c r="J1675" s="151" t="s">
        <v>62</v>
      </c>
      <c r="K1675" s="151" t="s">
        <v>736</v>
      </c>
      <c r="L1675" s="151" t="s">
        <v>848</v>
      </c>
      <c r="M1675" s="158">
        <v>-10720.14</v>
      </c>
    </row>
    <row r="1676" spans="1:13" hidden="1" outlineLevel="2" x14ac:dyDescent="0.2">
      <c r="A1676" s="156">
        <v>202009</v>
      </c>
      <c r="B1676" s="150">
        <v>36200082</v>
      </c>
      <c r="C1676" s="151" t="s">
        <v>842</v>
      </c>
      <c r="D1676" s="152">
        <v>44102</v>
      </c>
      <c r="E1676" s="151" t="s">
        <v>777</v>
      </c>
      <c r="F1676" s="151" t="s">
        <v>607</v>
      </c>
      <c r="G1676" s="151" t="s">
        <v>62</v>
      </c>
      <c r="H1676" s="151" t="s">
        <v>62</v>
      </c>
      <c r="I1676" s="151" t="s">
        <v>1332</v>
      </c>
      <c r="J1676" s="151" t="s">
        <v>1333</v>
      </c>
      <c r="K1676" s="151" t="s">
        <v>736</v>
      </c>
      <c r="L1676" s="151" t="s">
        <v>62</v>
      </c>
      <c r="M1676" s="158">
        <v>10720.14</v>
      </c>
    </row>
    <row r="1677" spans="1:13" hidden="1" outlineLevel="2" x14ac:dyDescent="0.2">
      <c r="A1677" s="156">
        <v>202009</v>
      </c>
      <c r="B1677" s="150">
        <v>36200083</v>
      </c>
      <c r="C1677" s="151" t="s">
        <v>842</v>
      </c>
      <c r="D1677" s="152">
        <v>44104</v>
      </c>
      <c r="E1677" s="151" t="s">
        <v>741</v>
      </c>
      <c r="F1677" s="151" t="s">
        <v>586</v>
      </c>
      <c r="G1677" s="151" t="s">
        <v>62</v>
      </c>
      <c r="H1677" s="151" t="s">
        <v>62</v>
      </c>
      <c r="I1677" s="151" t="s">
        <v>62</v>
      </c>
      <c r="J1677" s="151" t="s">
        <v>62</v>
      </c>
      <c r="K1677" s="151" t="s">
        <v>736</v>
      </c>
      <c r="L1677" s="151" t="s">
        <v>848</v>
      </c>
      <c r="M1677" s="158">
        <v>-5798.87</v>
      </c>
    </row>
    <row r="1678" spans="1:13" hidden="1" outlineLevel="2" x14ac:dyDescent="0.2">
      <c r="A1678" s="156">
        <v>202009</v>
      </c>
      <c r="B1678" s="150">
        <v>36200083</v>
      </c>
      <c r="C1678" s="151" t="s">
        <v>842</v>
      </c>
      <c r="D1678" s="152">
        <v>44104</v>
      </c>
      <c r="E1678" s="151" t="s">
        <v>777</v>
      </c>
      <c r="F1678" s="151" t="s">
        <v>607</v>
      </c>
      <c r="G1678" s="151" t="s">
        <v>62</v>
      </c>
      <c r="H1678" s="151" t="s">
        <v>62</v>
      </c>
      <c r="I1678" s="151" t="s">
        <v>843</v>
      </c>
      <c r="J1678" s="151" t="s">
        <v>844</v>
      </c>
      <c r="K1678" s="151" t="s">
        <v>736</v>
      </c>
      <c r="L1678" s="151" t="s">
        <v>62</v>
      </c>
      <c r="M1678" s="158">
        <v>5798.87</v>
      </c>
    </row>
    <row r="1679" spans="1:13" hidden="1" outlineLevel="2" x14ac:dyDescent="0.2">
      <c r="A1679" s="156">
        <v>202009</v>
      </c>
      <c r="B1679" s="150">
        <v>40200028</v>
      </c>
      <c r="C1679" s="151" t="s">
        <v>874</v>
      </c>
      <c r="D1679" s="152">
        <v>44104</v>
      </c>
      <c r="E1679" s="151" t="s">
        <v>301</v>
      </c>
      <c r="F1679" s="151" t="s">
        <v>302</v>
      </c>
      <c r="G1679" s="151" t="s">
        <v>876</v>
      </c>
      <c r="H1679" s="151" t="s">
        <v>360</v>
      </c>
      <c r="I1679" s="151" t="s">
        <v>62</v>
      </c>
      <c r="J1679" s="151" t="s">
        <v>62</v>
      </c>
      <c r="K1679" s="151" t="s">
        <v>736</v>
      </c>
      <c r="L1679" s="151" t="s">
        <v>1707</v>
      </c>
      <c r="M1679" s="158">
        <v>29396.28</v>
      </c>
    </row>
    <row r="1680" spans="1:13" hidden="1" outlineLevel="2" x14ac:dyDescent="0.2">
      <c r="A1680" s="156">
        <v>202009</v>
      </c>
      <c r="B1680" s="150">
        <v>40200028</v>
      </c>
      <c r="C1680" s="151" t="s">
        <v>874</v>
      </c>
      <c r="D1680" s="152">
        <v>44104</v>
      </c>
      <c r="E1680" s="151" t="s">
        <v>301</v>
      </c>
      <c r="F1680" s="151" t="s">
        <v>302</v>
      </c>
      <c r="G1680" s="151" t="s">
        <v>817</v>
      </c>
      <c r="H1680" s="151" t="s">
        <v>526</v>
      </c>
      <c r="I1680" s="151" t="s">
        <v>62</v>
      </c>
      <c r="J1680" s="151" t="s">
        <v>62</v>
      </c>
      <c r="K1680" s="151" t="s">
        <v>736</v>
      </c>
      <c r="L1680" s="151" t="s">
        <v>1707</v>
      </c>
      <c r="M1680" s="158">
        <v>22696.18</v>
      </c>
    </row>
    <row r="1681" spans="1:13" hidden="1" outlineLevel="2" x14ac:dyDescent="0.2">
      <c r="A1681" s="156">
        <v>202009</v>
      </c>
      <c r="B1681" s="150">
        <v>40200028</v>
      </c>
      <c r="C1681" s="151" t="s">
        <v>874</v>
      </c>
      <c r="D1681" s="152">
        <v>44104</v>
      </c>
      <c r="E1681" s="151" t="s">
        <v>301</v>
      </c>
      <c r="F1681" s="151" t="s">
        <v>302</v>
      </c>
      <c r="G1681" s="151" t="s">
        <v>817</v>
      </c>
      <c r="H1681" s="151" t="s">
        <v>546</v>
      </c>
      <c r="I1681" s="151" t="s">
        <v>62</v>
      </c>
      <c r="J1681" s="151" t="s">
        <v>62</v>
      </c>
      <c r="K1681" s="151" t="s">
        <v>736</v>
      </c>
      <c r="L1681" s="151" t="s">
        <v>1707</v>
      </c>
      <c r="M1681" s="158">
        <v>21590.69</v>
      </c>
    </row>
    <row r="1682" spans="1:13" hidden="1" outlineLevel="2" x14ac:dyDescent="0.2">
      <c r="A1682" s="156">
        <v>202009</v>
      </c>
      <c r="B1682" s="150">
        <v>40200028</v>
      </c>
      <c r="C1682" s="151" t="s">
        <v>874</v>
      </c>
      <c r="D1682" s="152">
        <v>44104</v>
      </c>
      <c r="E1682" s="151" t="s">
        <v>301</v>
      </c>
      <c r="F1682" s="151" t="s">
        <v>302</v>
      </c>
      <c r="G1682" s="151" t="s">
        <v>817</v>
      </c>
      <c r="H1682" s="151" t="s">
        <v>536</v>
      </c>
      <c r="I1682" s="151" t="s">
        <v>62</v>
      </c>
      <c r="J1682" s="151" t="s">
        <v>62</v>
      </c>
      <c r="K1682" s="151" t="s">
        <v>736</v>
      </c>
      <c r="L1682" s="151" t="s">
        <v>1707</v>
      </c>
      <c r="M1682" s="158">
        <v>217724.64</v>
      </c>
    </row>
    <row r="1683" spans="1:13" hidden="1" outlineLevel="2" x14ac:dyDescent="0.2">
      <c r="A1683" s="156">
        <v>202009</v>
      </c>
      <c r="B1683" s="150">
        <v>40200028</v>
      </c>
      <c r="C1683" s="151" t="s">
        <v>874</v>
      </c>
      <c r="D1683" s="152">
        <v>44104</v>
      </c>
      <c r="E1683" s="151" t="s">
        <v>301</v>
      </c>
      <c r="F1683" s="151" t="s">
        <v>302</v>
      </c>
      <c r="G1683" s="151" t="s">
        <v>817</v>
      </c>
      <c r="H1683" s="151" t="s">
        <v>538</v>
      </c>
      <c r="I1683" s="151" t="s">
        <v>62</v>
      </c>
      <c r="J1683" s="151" t="s">
        <v>62</v>
      </c>
      <c r="K1683" s="151" t="s">
        <v>736</v>
      </c>
      <c r="L1683" s="151" t="s">
        <v>1707</v>
      </c>
      <c r="M1683" s="158">
        <v>77257.850000000006</v>
      </c>
    </row>
    <row r="1684" spans="1:13" hidden="1" outlineLevel="2" x14ac:dyDescent="0.2">
      <c r="A1684" s="156">
        <v>202009</v>
      </c>
      <c r="B1684" s="150">
        <v>40200028</v>
      </c>
      <c r="C1684" s="151" t="s">
        <v>874</v>
      </c>
      <c r="D1684" s="152">
        <v>44104</v>
      </c>
      <c r="E1684" s="151" t="s">
        <v>301</v>
      </c>
      <c r="F1684" s="151" t="s">
        <v>302</v>
      </c>
      <c r="G1684" s="151" t="s">
        <v>817</v>
      </c>
      <c r="H1684" s="151" t="s">
        <v>540</v>
      </c>
      <c r="I1684" s="151" t="s">
        <v>62</v>
      </c>
      <c r="J1684" s="151" t="s">
        <v>62</v>
      </c>
      <c r="K1684" s="151" t="s">
        <v>736</v>
      </c>
      <c r="L1684" s="151" t="s">
        <v>1707</v>
      </c>
      <c r="M1684" s="158">
        <v>89030.48</v>
      </c>
    </row>
    <row r="1685" spans="1:13" hidden="1" outlineLevel="2" x14ac:dyDescent="0.2">
      <c r="A1685" s="156">
        <v>202009</v>
      </c>
      <c r="B1685" s="150">
        <v>40200028</v>
      </c>
      <c r="C1685" s="151" t="s">
        <v>874</v>
      </c>
      <c r="D1685" s="152">
        <v>44104</v>
      </c>
      <c r="E1685" s="151" t="s">
        <v>914</v>
      </c>
      <c r="F1685" s="151" t="s">
        <v>562</v>
      </c>
      <c r="G1685" s="151" t="s">
        <v>62</v>
      </c>
      <c r="H1685" s="151" t="s">
        <v>62</v>
      </c>
      <c r="I1685" s="151" t="s">
        <v>62</v>
      </c>
      <c r="J1685" s="151" t="s">
        <v>62</v>
      </c>
      <c r="K1685" s="151" t="s">
        <v>736</v>
      </c>
      <c r="L1685" s="151" t="s">
        <v>1707</v>
      </c>
      <c r="M1685" s="158">
        <v>-795620.79</v>
      </c>
    </row>
    <row r="1686" spans="1:13" hidden="1" outlineLevel="2" x14ac:dyDescent="0.2">
      <c r="A1686" s="156">
        <v>202009</v>
      </c>
      <c r="B1686" s="150">
        <v>40200028</v>
      </c>
      <c r="C1686" s="151" t="s">
        <v>874</v>
      </c>
      <c r="D1686" s="152">
        <v>44104</v>
      </c>
      <c r="E1686" s="151" t="s">
        <v>301</v>
      </c>
      <c r="F1686" s="151" t="s">
        <v>302</v>
      </c>
      <c r="G1686" s="151" t="s">
        <v>976</v>
      </c>
      <c r="H1686" s="151" t="s">
        <v>344</v>
      </c>
      <c r="I1686" s="151" t="s">
        <v>62</v>
      </c>
      <c r="J1686" s="151" t="s">
        <v>62</v>
      </c>
      <c r="K1686" s="151" t="s">
        <v>736</v>
      </c>
      <c r="L1686" s="151" t="s">
        <v>1707</v>
      </c>
      <c r="M1686" s="158">
        <v>1020.52</v>
      </c>
    </row>
    <row r="1687" spans="1:13" hidden="1" outlineLevel="2" x14ac:dyDescent="0.2">
      <c r="A1687" s="156">
        <v>202009</v>
      </c>
      <c r="B1687" s="150">
        <v>40200028</v>
      </c>
      <c r="C1687" s="151" t="s">
        <v>874</v>
      </c>
      <c r="D1687" s="152">
        <v>44104</v>
      </c>
      <c r="E1687" s="151" t="s">
        <v>301</v>
      </c>
      <c r="F1687" s="151" t="s">
        <v>302</v>
      </c>
      <c r="G1687" s="151" t="s">
        <v>976</v>
      </c>
      <c r="H1687" s="151" t="s">
        <v>348</v>
      </c>
      <c r="I1687" s="151" t="s">
        <v>62</v>
      </c>
      <c r="J1687" s="151" t="s">
        <v>62</v>
      </c>
      <c r="K1687" s="151" t="s">
        <v>736</v>
      </c>
      <c r="L1687" s="151" t="s">
        <v>1707</v>
      </c>
      <c r="M1687" s="158">
        <v>695.91</v>
      </c>
    </row>
    <row r="1688" spans="1:13" hidden="1" outlineLevel="2" x14ac:dyDescent="0.2">
      <c r="A1688" s="156">
        <v>202009</v>
      </c>
      <c r="B1688" s="150">
        <v>40200028</v>
      </c>
      <c r="C1688" s="151" t="s">
        <v>874</v>
      </c>
      <c r="D1688" s="152">
        <v>44104</v>
      </c>
      <c r="E1688" s="151" t="s">
        <v>301</v>
      </c>
      <c r="F1688" s="151" t="s">
        <v>302</v>
      </c>
      <c r="G1688" s="151" t="s">
        <v>876</v>
      </c>
      <c r="H1688" s="151" t="s">
        <v>877</v>
      </c>
      <c r="I1688" s="151" t="s">
        <v>62</v>
      </c>
      <c r="J1688" s="151" t="s">
        <v>62</v>
      </c>
      <c r="K1688" s="151" t="s">
        <v>736</v>
      </c>
      <c r="L1688" s="151" t="s">
        <v>1707</v>
      </c>
      <c r="M1688" s="158">
        <v>29396.14</v>
      </c>
    </row>
    <row r="1689" spans="1:13" hidden="1" outlineLevel="2" x14ac:dyDescent="0.2">
      <c r="A1689" s="156">
        <v>202009</v>
      </c>
      <c r="B1689" s="150">
        <v>40200028</v>
      </c>
      <c r="C1689" s="151" t="s">
        <v>874</v>
      </c>
      <c r="D1689" s="152">
        <v>44104</v>
      </c>
      <c r="E1689" s="151" t="s">
        <v>301</v>
      </c>
      <c r="F1689" s="151" t="s">
        <v>302</v>
      </c>
      <c r="G1689" s="151" t="s">
        <v>807</v>
      </c>
      <c r="H1689" s="151" t="s">
        <v>414</v>
      </c>
      <c r="I1689" s="151" t="s">
        <v>62</v>
      </c>
      <c r="J1689" s="151" t="s">
        <v>62</v>
      </c>
      <c r="K1689" s="151" t="s">
        <v>736</v>
      </c>
      <c r="L1689" s="151" t="s">
        <v>1707</v>
      </c>
      <c r="M1689" s="158">
        <v>75426.14</v>
      </c>
    </row>
    <row r="1690" spans="1:13" hidden="1" outlineLevel="2" x14ac:dyDescent="0.2">
      <c r="A1690" s="156">
        <v>202009</v>
      </c>
      <c r="B1690" s="150">
        <v>40200028</v>
      </c>
      <c r="C1690" s="151" t="s">
        <v>874</v>
      </c>
      <c r="D1690" s="152">
        <v>44104</v>
      </c>
      <c r="E1690" s="151" t="s">
        <v>301</v>
      </c>
      <c r="F1690" s="151" t="s">
        <v>302</v>
      </c>
      <c r="G1690" s="151" t="s">
        <v>807</v>
      </c>
      <c r="H1690" s="151" t="s">
        <v>418</v>
      </c>
      <c r="I1690" s="151" t="s">
        <v>62</v>
      </c>
      <c r="J1690" s="151" t="s">
        <v>62</v>
      </c>
      <c r="K1690" s="151" t="s">
        <v>736</v>
      </c>
      <c r="L1690" s="151" t="s">
        <v>1707</v>
      </c>
      <c r="M1690" s="158">
        <v>5370.54</v>
      </c>
    </row>
    <row r="1691" spans="1:13" hidden="1" outlineLevel="2" x14ac:dyDescent="0.2">
      <c r="A1691" s="156">
        <v>202009</v>
      </c>
      <c r="B1691" s="150">
        <v>40200028</v>
      </c>
      <c r="C1691" s="151" t="s">
        <v>874</v>
      </c>
      <c r="D1691" s="152">
        <v>44104</v>
      </c>
      <c r="E1691" s="151" t="s">
        <v>301</v>
      </c>
      <c r="F1691" s="151" t="s">
        <v>302</v>
      </c>
      <c r="G1691" s="151" t="s">
        <v>807</v>
      </c>
      <c r="H1691" s="151" t="s">
        <v>426</v>
      </c>
      <c r="I1691" s="151" t="s">
        <v>62</v>
      </c>
      <c r="J1691" s="151" t="s">
        <v>62</v>
      </c>
      <c r="K1691" s="151" t="s">
        <v>736</v>
      </c>
      <c r="L1691" s="151" t="s">
        <v>1707</v>
      </c>
      <c r="M1691" s="158">
        <v>40065.06</v>
      </c>
    </row>
    <row r="1692" spans="1:13" hidden="1" outlineLevel="2" x14ac:dyDescent="0.2">
      <c r="A1692" s="156">
        <v>202009</v>
      </c>
      <c r="B1692" s="150">
        <v>40200028</v>
      </c>
      <c r="C1692" s="151" t="s">
        <v>874</v>
      </c>
      <c r="D1692" s="152">
        <v>44104</v>
      </c>
      <c r="E1692" s="151" t="s">
        <v>301</v>
      </c>
      <c r="F1692" s="151" t="s">
        <v>302</v>
      </c>
      <c r="G1692" s="151" t="s">
        <v>807</v>
      </c>
      <c r="H1692" s="151" t="s">
        <v>392</v>
      </c>
      <c r="I1692" s="151" t="s">
        <v>62</v>
      </c>
      <c r="J1692" s="151" t="s">
        <v>62</v>
      </c>
      <c r="K1692" s="151" t="s">
        <v>736</v>
      </c>
      <c r="L1692" s="151" t="s">
        <v>1707</v>
      </c>
      <c r="M1692" s="158">
        <v>5638.57</v>
      </c>
    </row>
    <row r="1693" spans="1:13" hidden="1" outlineLevel="2" x14ac:dyDescent="0.2">
      <c r="A1693" s="156">
        <v>202009</v>
      </c>
      <c r="B1693" s="150">
        <v>40200028</v>
      </c>
      <c r="C1693" s="151" t="s">
        <v>874</v>
      </c>
      <c r="D1693" s="152">
        <v>44104</v>
      </c>
      <c r="E1693" s="151" t="s">
        <v>301</v>
      </c>
      <c r="F1693" s="151" t="s">
        <v>302</v>
      </c>
      <c r="G1693" s="151" t="s">
        <v>919</v>
      </c>
      <c r="H1693" s="151" t="s">
        <v>451</v>
      </c>
      <c r="I1693" s="151" t="s">
        <v>62</v>
      </c>
      <c r="J1693" s="151" t="s">
        <v>62</v>
      </c>
      <c r="K1693" s="151" t="s">
        <v>736</v>
      </c>
      <c r="L1693" s="151" t="s">
        <v>1707</v>
      </c>
      <c r="M1693" s="158">
        <v>19397.599999999999</v>
      </c>
    </row>
    <row r="1694" spans="1:13" hidden="1" outlineLevel="2" x14ac:dyDescent="0.2">
      <c r="A1694" s="156">
        <v>202009</v>
      </c>
      <c r="B1694" s="150">
        <v>40200028</v>
      </c>
      <c r="C1694" s="151" t="s">
        <v>874</v>
      </c>
      <c r="D1694" s="152">
        <v>44104</v>
      </c>
      <c r="E1694" s="151" t="s">
        <v>303</v>
      </c>
      <c r="F1694" s="151" t="s">
        <v>304</v>
      </c>
      <c r="G1694" s="151" t="s">
        <v>807</v>
      </c>
      <c r="H1694" s="151" t="s">
        <v>414</v>
      </c>
      <c r="I1694" s="151" t="s">
        <v>62</v>
      </c>
      <c r="J1694" s="151" t="s">
        <v>62</v>
      </c>
      <c r="K1694" s="151" t="s">
        <v>736</v>
      </c>
      <c r="L1694" s="151" t="s">
        <v>1708</v>
      </c>
      <c r="M1694" s="158">
        <v>225</v>
      </c>
    </row>
    <row r="1695" spans="1:13" hidden="1" outlineLevel="2" x14ac:dyDescent="0.2">
      <c r="A1695" s="156">
        <v>202009</v>
      </c>
      <c r="B1695" s="150">
        <v>40200028</v>
      </c>
      <c r="C1695" s="151" t="s">
        <v>874</v>
      </c>
      <c r="D1695" s="152">
        <v>44104</v>
      </c>
      <c r="E1695" s="151" t="s">
        <v>301</v>
      </c>
      <c r="F1695" s="151" t="s">
        <v>302</v>
      </c>
      <c r="G1695" s="151" t="s">
        <v>817</v>
      </c>
      <c r="H1695" s="151" t="s">
        <v>436</v>
      </c>
      <c r="I1695" s="151" t="s">
        <v>62</v>
      </c>
      <c r="J1695" s="151" t="s">
        <v>62</v>
      </c>
      <c r="K1695" s="151" t="s">
        <v>736</v>
      </c>
      <c r="L1695" s="151" t="s">
        <v>1707</v>
      </c>
      <c r="M1695" s="158">
        <v>52957.77</v>
      </c>
    </row>
    <row r="1696" spans="1:13" hidden="1" outlineLevel="2" x14ac:dyDescent="0.2">
      <c r="A1696" s="156">
        <v>202009</v>
      </c>
      <c r="B1696" s="150">
        <v>40200028</v>
      </c>
      <c r="C1696" s="151" t="s">
        <v>874</v>
      </c>
      <c r="D1696" s="152">
        <v>44104</v>
      </c>
      <c r="E1696" s="151" t="s">
        <v>301</v>
      </c>
      <c r="F1696" s="151" t="s">
        <v>302</v>
      </c>
      <c r="G1696" s="151" t="s">
        <v>817</v>
      </c>
      <c r="H1696" s="151" t="s">
        <v>443</v>
      </c>
      <c r="I1696" s="151" t="s">
        <v>62</v>
      </c>
      <c r="J1696" s="151" t="s">
        <v>62</v>
      </c>
      <c r="K1696" s="151" t="s">
        <v>736</v>
      </c>
      <c r="L1696" s="151" t="s">
        <v>1707</v>
      </c>
      <c r="M1696" s="158">
        <v>101585.86</v>
      </c>
    </row>
    <row r="1697" spans="1:13" hidden="1" outlineLevel="2" x14ac:dyDescent="0.2">
      <c r="A1697" s="156">
        <v>202009</v>
      </c>
      <c r="B1697" s="150">
        <v>40200028</v>
      </c>
      <c r="C1697" s="151" t="s">
        <v>874</v>
      </c>
      <c r="D1697" s="152">
        <v>44104</v>
      </c>
      <c r="E1697" s="151" t="s">
        <v>340</v>
      </c>
      <c r="F1697" s="151" t="s">
        <v>341</v>
      </c>
      <c r="G1697" s="151" t="s">
        <v>876</v>
      </c>
      <c r="H1697" s="151" t="s">
        <v>360</v>
      </c>
      <c r="I1697" s="151" t="s">
        <v>62</v>
      </c>
      <c r="J1697" s="151" t="s">
        <v>62</v>
      </c>
      <c r="K1697" s="151" t="s">
        <v>736</v>
      </c>
      <c r="L1697" s="151" t="s">
        <v>1709</v>
      </c>
      <c r="M1697" s="158">
        <v>150</v>
      </c>
    </row>
    <row r="1698" spans="1:13" hidden="1" outlineLevel="2" x14ac:dyDescent="0.2">
      <c r="A1698" s="156">
        <v>202009</v>
      </c>
      <c r="B1698" s="150">
        <v>40200028</v>
      </c>
      <c r="C1698" s="151" t="s">
        <v>874</v>
      </c>
      <c r="D1698" s="152">
        <v>44104</v>
      </c>
      <c r="E1698" s="151" t="s">
        <v>328</v>
      </c>
      <c r="F1698" s="151" t="s">
        <v>329</v>
      </c>
      <c r="G1698" s="151" t="s">
        <v>817</v>
      </c>
      <c r="H1698" s="151" t="s">
        <v>538</v>
      </c>
      <c r="I1698" s="151" t="s">
        <v>62</v>
      </c>
      <c r="J1698" s="151" t="s">
        <v>62</v>
      </c>
      <c r="K1698" s="151" t="s">
        <v>736</v>
      </c>
      <c r="L1698" s="151" t="s">
        <v>1710</v>
      </c>
      <c r="M1698" s="158">
        <v>60</v>
      </c>
    </row>
    <row r="1699" spans="1:13" hidden="1" outlineLevel="2" x14ac:dyDescent="0.2">
      <c r="A1699" s="156">
        <v>202009</v>
      </c>
      <c r="B1699" s="150">
        <v>40200028</v>
      </c>
      <c r="C1699" s="151" t="s">
        <v>874</v>
      </c>
      <c r="D1699" s="152">
        <v>44104</v>
      </c>
      <c r="E1699" s="151" t="s">
        <v>416</v>
      </c>
      <c r="F1699" s="151" t="s">
        <v>417</v>
      </c>
      <c r="G1699" s="151" t="s">
        <v>817</v>
      </c>
      <c r="H1699" s="151" t="s">
        <v>443</v>
      </c>
      <c r="I1699" s="151" t="s">
        <v>62</v>
      </c>
      <c r="J1699" s="151" t="s">
        <v>62</v>
      </c>
      <c r="K1699" s="151" t="s">
        <v>736</v>
      </c>
      <c r="L1699" s="151" t="s">
        <v>1711</v>
      </c>
      <c r="M1699" s="158">
        <v>-14096</v>
      </c>
    </row>
    <row r="1700" spans="1:13" hidden="1" outlineLevel="2" x14ac:dyDescent="0.2">
      <c r="A1700" s="156">
        <v>202009</v>
      </c>
      <c r="B1700" s="150">
        <v>40200028</v>
      </c>
      <c r="C1700" s="151" t="s">
        <v>874</v>
      </c>
      <c r="D1700" s="152">
        <v>44104</v>
      </c>
      <c r="E1700" s="151" t="s">
        <v>416</v>
      </c>
      <c r="F1700" s="151" t="s">
        <v>417</v>
      </c>
      <c r="G1700" s="151" t="s">
        <v>817</v>
      </c>
      <c r="H1700" s="151" t="s">
        <v>536</v>
      </c>
      <c r="I1700" s="151" t="s">
        <v>62</v>
      </c>
      <c r="J1700" s="151" t="s">
        <v>62</v>
      </c>
      <c r="K1700" s="151" t="s">
        <v>736</v>
      </c>
      <c r="L1700" s="151" t="s">
        <v>1712</v>
      </c>
      <c r="M1700" s="158">
        <v>-1037</v>
      </c>
    </row>
    <row r="1701" spans="1:13" hidden="1" outlineLevel="2" x14ac:dyDescent="0.2">
      <c r="A1701" s="156">
        <v>202009</v>
      </c>
      <c r="B1701" s="150">
        <v>40200028</v>
      </c>
      <c r="C1701" s="151" t="s">
        <v>874</v>
      </c>
      <c r="D1701" s="152">
        <v>44104</v>
      </c>
      <c r="E1701" s="151" t="s">
        <v>303</v>
      </c>
      <c r="F1701" s="151" t="s">
        <v>304</v>
      </c>
      <c r="G1701" s="151" t="s">
        <v>817</v>
      </c>
      <c r="H1701" s="151" t="s">
        <v>443</v>
      </c>
      <c r="I1701" s="151" t="s">
        <v>62</v>
      </c>
      <c r="J1701" s="151" t="s">
        <v>62</v>
      </c>
      <c r="K1701" s="151" t="s">
        <v>736</v>
      </c>
      <c r="L1701" s="151" t="s">
        <v>1713</v>
      </c>
      <c r="M1701" s="158">
        <v>74</v>
      </c>
    </row>
    <row r="1702" spans="1:13" hidden="1" outlineLevel="2" x14ac:dyDescent="0.2">
      <c r="A1702" s="156">
        <v>202009</v>
      </c>
      <c r="B1702" s="150">
        <v>40200028</v>
      </c>
      <c r="C1702" s="151" t="s">
        <v>874</v>
      </c>
      <c r="D1702" s="152">
        <v>44104</v>
      </c>
      <c r="E1702" s="151" t="s">
        <v>336</v>
      </c>
      <c r="F1702" s="151" t="s">
        <v>337</v>
      </c>
      <c r="G1702" s="151" t="s">
        <v>817</v>
      </c>
      <c r="H1702" s="151" t="s">
        <v>204</v>
      </c>
      <c r="I1702" s="151" t="s">
        <v>62</v>
      </c>
      <c r="J1702" s="151" t="s">
        <v>62</v>
      </c>
      <c r="K1702" s="151" t="s">
        <v>736</v>
      </c>
      <c r="L1702" s="151" t="s">
        <v>1714</v>
      </c>
      <c r="M1702" s="158">
        <v>1540</v>
      </c>
    </row>
    <row r="1703" spans="1:13" hidden="1" outlineLevel="2" x14ac:dyDescent="0.2">
      <c r="A1703" s="156">
        <v>202009</v>
      </c>
      <c r="B1703" s="150">
        <v>40200028</v>
      </c>
      <c r="C1703" s="151" t="s">
        <v>874</v>
      </c>
      <c r="D1703" s="152">
        <v>44104</v>
      </c>
      <c r="E1703" s="151" t="s">
        <v>336</v>
      </c>
      <c r="F1703" s="151" t="s">
        <v>337</v>
      </c>
      <c r="G1703" s="151" t="s">
        <v>817</v>
      </c>
      <c r="H1703" s="151" t="s">
        <v>204</v>
      </c>
      <c r="I1703" s="151" t="s">
        <v>62</v>
      </c>
      <c r="J1703" s="151" t="s">
        <v>62</v>
      </c>
      <c r="K1703" s="151" t="s">
        <v>736</v>
      </c>
      <c r="L1703" s="151" t="s">
        <v>1715</v>
      </c>
      <c r="M1703" s="158">
        <v>156</v>
      </c>
    </row>
    <row r="1704" spans="1:13" hidden="1" outlineLevel="2" x14ac:dyDescent="0.2">
      <c r="A1704" s="156">
        <v>202009</v>
      </c>
      <c r="B1704" s="150">
        <v>40200028</v>
      </c>
      <c r="C1704" s="151" t="s">
        <v>874</v>
      </c>
      <c r="D1704" s="152">
        <v>44104</v>
      </c>
      <c r="E1704" s="151" t="s">
        <v>336</v>
      </c>
      <c r="F1704" s="151" t="s">
        <v>337</v>
      </c>
      <c r="G1704" s="151" t="s">
        <v>817</v>
      </c>
      <c r="H1704" s="151" t="s">
        <v>204</v>
      </c>
      <c r="I1704" s="151" t="s">
        <v>62</v>
      </c>
      <c r="J1704" s="151" t="s">
        <v>62</v>
      </c>
      <c r="K1704" s="151" t="s">
        <v>736</v>
      </c>
      <c r="L1704" s="151" t="s">
        <v>1716</v>
      </c>
      <c r="M1704" s="158">
        <v>156</v>
      </c>
    </row>
    <row r="1705" spans="1:13" hidden="1" outlineLevel="2" x14ac:dyDescent="0.2">
      <c r="A1705" s="156">
        <v>202009</v>
      </c>
      <c r="B1705" s="150">
        <v>40200028</v>
      </c>
      <c r="C1705" s="151" t="s">
        <v>874</v>
      </c>
      <c r="D1705" s="152">
        <v>44104</v>
      </c>
      <c r="E1705" s="151" t="s">
        <v>336</v>
      </c>
      <c r="F1705" s="151" t="s">
        <v>337</v>
      </c>
      <c r="G1705" s="151" t="s">
        <v>817</v>
      </c>
      <c r="H1705" s="151" t="s">
        <v>538</v>
      </c>
      <c r="I1705" s="151" t="s">
        <v>62</v>
      </c>
      <c r="J1705" s="151" t="s">
        <v>62</v>
      </c>
      <c r="K1705" s="151" t="s">
        <v>736</v>
      </c>
      <c r="L1705" s="151" t="s">
        <v>1717</v>
      </c>
      <c r="M1705" s="158">
        <v>592</v>
      </c>
    </row>
    <row r="1706" spans="1:13" hidden="1" outlineLevel="2" x14ac:dyDescent="0.2">
      <c r="A1706" s="156">
        <v>202009</v>
      </c>
      <c r="B1706" s="150">
        <v>40200028</v>
      </c>
      <c r="C1706" s="151" t="s">
        <v>874</v>
      </c>
      <c r="D1706" s="152">
        <v>44104</v>
      </c>
      <c r="E1706" s="151" t="s">
        <v>328</v>
      </c>
      <c r="F1706" s="151" t="s">
        <v>329</v>
      </c>
      <c r="G1706" s="151" t="s">
        <v>976</v>
      </c>
      <c r="H1706" s="151" t="s">
        <v>344</v>
      </c>
      <c r="I1706" s="151" t="s">
        <v>62</v>
      </c>
      <c r="J1706" s="151" t="s">
        <v>62</v>
      </c>
      <c r="K1706" s="151" t="s">
        <v>736</v>
      </c>
      <c r="L1706" s="151" t="s">
        <v>1718</v>
      </c>
      <c r="M1706" s="158">
        <v>55.2</v>
      </c>
    </row>
    <row r="1707" spans="1:13" hidden="1" outlineLevel="2" x14ac:dyDescent="0.2">
      <c r="A1707" s="156">
        <v>202009</v>
      </c>
      <c r="B1707" s="150">
        <v>40200028</v>
      </c>
      <c r="C1707" s="151" t="s">
        <v>874</v>
      </c>
      <c r="D1707" s="152">
        <v>44104</v>
      </c>
      <c r="E1707" s="151" t="s">
        <v>328</v>
      </c>
      <c r="F1707" s="151" t="s">
        <v>329</v>
      </c>
      <c r="G1707" s="151" t="s">
        <v>976</v>
      </c>
      <c r="H1707" s="151" t="s">
        <v>344</v>
      </c>
      <c r="I1707" s="151" t="s">
        <v>62</v>
      </c>
      <c r="J1707" s="151" t="s">
        <v>62</v>
      </c>
      <c r="K1707" s="151" t="s">
        <v>736</v>
      </c>
      <c r="L1707" s="151" t="s">
        <v>1719</v>
      </c>
      <c r="M1707" s="158">
        <v>55.2</v>
      </c>
    </row>
    <row r="1708" spans="1:13" hidden="1" outlineLevel="2" x14ac:dyDescent="0.2">
      <c r="A1708" s="156">
        <v>202009</v>
      </c>
      <c r="B1708" s="150">
        <v>40200028</v>
      </c>
      <c r="C1708" s="151" t="s">
        <v>874</v>
      </c>
      <c r="D1708" s="152">
        <v>44104</v>
      </c>
      <c r="E1708" s="151" t="s">
        <v>328</v>
      </c>
      <c r="F1708" s="151" t="s">
        <v>329</v>
      </c>
      <c r="G1708" s="151" t="s">
        <v>976</v>
      </c>
      <c r="H1708" s="151" t="s">
        <v>344</v>
      </c>
      <c r="I1708" s="151" t="s">
        <v>62</v>
      </c>
      <c r="J1708" s="151" t="s">
        <v>62</v>
      </c>
      <c r="K1708" s="151" t="s">
        <v>736</v>
      </c>
      <c r="L1708" s="151" t="s">
        <v>1720</v>
      </c>
      <c r="M1708" s="158">
        <v>60</v>
      </c>
    </row>
    <row r="1709" spans="1:13" hidden="1" outlineLevel="2" x14ac:dyDescent="0.2">
      <c r="A1709" s="156">
        <v>202009</v>
      </c>
      <c r="B1709" s="150">
        <v>40200028</v>
      </c>
      <c r="C1709" s="151" t="s">
        <v>874</v>
      </c>
      <c r="D1709" s="152">
        <v>44104</v>
      </c>
      <c r="E1709" s="151" t="s">
        <v>303</v>
      </c>
      <c r="F1709" s="151" t="s">
        <v>304</v>
      </c>
      <c r="G1709" s="151" t="s">
        <v>817</v>
      </c>
      <c r="H1709" s="151" t="s">
        <v>443</v>
      </c>
      <c r="I1709" s="151" t="s">
        <v>62</v>
      </c>
      <c r="J1709" s="151" t="s">
        <v>62</v>
      </c>
      <c r="K1709" s="151" t="s">
        <v>736</v>
      </c>
      <c r="L1709" s="151" t="s">
        <v>1721</v>
      </c>
      <c r="M1709" s="158">
        <v>159</v>
      </c>
    </row>
    <row r="1710" spans="1:13" hidden="1" outlineLevel="2" x14ac:dyDescent="0.2">
      <c r="A1710" s="156">
        <v>202009</v>
      </c>
      <c r="B1710" s="150">
        <v>40200028</v>
      </c>
      <c r="C1710" s="151" t="s">
        <v>874</v>
      </c>
      <c r="D1710" s="152">
        <v>44104</v>
      </c>
      <c r="E1710" s="151" t="s">
        <v>303</v>
      </c>
      <c r="F1710" s="151" t="s">
        <v>304</v>
      </c>
      <c r="G1710" s="151" t="s">
        <v>817</v>
      </c>
      <c r="H1710" s="151" t="s">
        <v>204</v>
      </c>
      <c r="I1710" s="151" t="s">
        <v>62</v>
      </c>
      <c r="J1710" s="151" t="s">
        <v>62</v>
      </c>
      <c r="K1710" s="151" t="s">
        <v>736</v>
      </c>
      <c r="L1710" s="151" t="s">
        <v>1722</v>
      </c>
      <c r="M1710" s="158">
        <v>381.5</v>
      </c>
    </row>
    <row r="1711" spans="1:13" hidden="1" outlineLevel="2" x14ac:dyDescent="0.2">
      <c r="A1711" s="156">
        <v>202009</v>
      </c>
      <c r="B1711" s="150">
        <v>40200028</v>
      </c>
      <c r="C1711" s="151" t="s">
        <v>874</v>
      </c>
      <c r="D1711" s="152">
        <v>44104</v>
      </c>
      <c r="E1711" s="151" t="s">
        <v>303</v>
      </c>
      <c r="F1711" s="151" t="s">
        <v>304</v>
      </c>
      <c r="G1711" s="151" t="s">
        <v>817</v>
      </c>
      <c r="H1711" s="151" t="s">
        <v>1723</v>
      </c>
      <c r="I1711" s="151" t="s">
        <v>62</v>
      </c>
      <c r="J1711" s="151" t="s">
        <v>62</v>
      </c>
      <c r="K1711" s="151" t="s">
        <v>736</v>
      </c>
      <c r="L1711" s="151" t="s">
        <v>1724</v>
      </c>
      <c r="M1711" s="158">
        <v>618</v>
      </c>
    </row>
    <row r="1712" spans="1:13" hidden="1" outlineLevel="2" x14ac:dyDescent="0.2">
      <c r="A1712" s="156">
        <v>202009</v>
      </c>
      <c r="B1712" s="150">
        <v>40200028</v>
      </c>
      <c r="C1712" s="151" t="s">
        <v>874</v>
      </c>
      <c r="D1712" s="152">
        <v>44104</v>
      </c>
      <c r="E1712" s="151" t="s">
        <v>326</v>
      </c>
      <c r="F1712" s="151" t="s">
        <v>327</v>
      </c>
      <c r="G1712" s="151" t="s">
        <v>817</v>
      </c>
      <c r="H1712" s="151" t="s">
        <v>443</v>
      </c>
      <c r="I1712" s="151" t="s">
        <v>62</v>
      </c>
      <c r="J1712" s="151" t="s">
        <v>62</v>
      </c>
      <c r="K1712" s="151" t="s">
        <v>736</v>
      </c>
      <c r="L1712" s="151" t="s">
        <v>1725</v>
      </c>
      <c r="M1712" s="158">
        <v>-101.25</v>
      </c>
    </row>
    <row r="1713" spans="1:13" hidden="1" outlineLevel="2" x14ac:dyDescent="0.2">
      <c r="A1713" s="156">
        <v>202009</v>
      </c>
      <c r="B1713" s="150">
        <v>40200028</v>
      </c>
      <c r="C1713" s="151" t="s">
        <v>874</v>
      </c>
      <c r="D1713" s="152">
        <v>44104</v>
      </c>
      <c r="E1713" s="151" t="s">
        <v>326</v>
      </c>
      <c r="F1713" s="151" t="s">
        <v>327</v>
      </c>
      <c r="G1713" s="151" t="s">
        <v>817</v>
      </c>
      <c r="H1713" s="151" t="s">
        <v>546</v>
      </c>
      <c r="I1713" s="151" t="s">
        <v>62</v>
      </c>
      <c r="J1713" s="151" t="s">
        <v>62</v>
      </c>
      <c r="K1713" s="151" t="s">
        <v>736</v>
      </c>
      <c r="L1713" s="151" t="s">
        <v>1726</v>
      </c>
      <c r="M1713" s="158">
        <v>-17.09</v>
      </c>
    </row>
    <row r="1714" spans="1:13" hidden="1" outlineLevel="2" x14ac:dyDescent="0.2">
      <c r="A1714" s="156">
        <v>202009</v>
      </c>
      <c r="B1714" s="150">
        <v>40200028</v>
      </c>
      <c r="C1714" s="151" t="s">
        <v>874</v>
      </c>
      <c r="D1714" s="152">
        <v>44104</v>
      </c>
      <c r="E1714" s="151" t="s">
        <v>303</v>
      </c>
      <c r="F1714" s="151" t="s">
        <v>304</v>
      </c>
      <c r="G1714" s="151" t="s">
        <v>807</v>
      </c>
      <c r="H1714" s="151" t="s">
        <v>414</v>
      </c>
      <c r="I1714" s="151" t="s">
        <v>62</v>
      </c>
      <c r="J1714" s="151" t="s">
        <v>62</v>
      </c>
      <c r="K1714" s="151" t="s">
        <v>736</v>
      </c>
      <c r="L1714" s="151" t="s">
        <v>1727</v>
      </c>
      <c r="M1714" s="158">
        <v>225</v>
      </c>
    </row>
    <row r="1715" spans="1:13" hidden="1" outlineLevel="2" x14ac:dyDescent="0.2">
      <c r="A1715" s="156">
        <v>202009</v>
      </c>
      <c r="B1715" s="150">
        <v>40200028</v>
      </c>
      <c r="C1715" s="151" t="s">
        <v>874</v>
      </c>
      <c r="D1715" s="152">
        <v>44104</v>
      </c>
      <c r="E1715" s="151" t="s">
        <v>336</v>
      </c>
      <c r="F1715" s="151" t="s">
        <v>337</v>
      </c>
      <c r="G1715" s="151" t="s">
        <v>807</v>
      </c>
      <c r="H1715" s="151" t="s">
        <v>414</v>
      </c>
      <c r="I1715" s="151" t="s">
        <v>62</v>
      </c>
      <c r="J1715" s="151" t="s">
        <v>62</v>
      </c>
      <c r="K1715" s="151" t="s">
        <v>736</v>
      </c>
      <c r="L1715" s="151" t="s">
        <v>1728</v>
      </c>
      <c r="M1715" s="158">
        <v>507.5</v>
      </c>
    </row>
    <row r="1716" spans="1:13" hidden="1" outlineLevel="2" x14ac:dyDescent="0.2">
      <c r="A1716" s="156">
        <v>202009</v>
      </c>
      <c r="B1716" s="150">
        <v>40200028</v>
      </c>
      <c r="C1716" s="151" t="s">
        <v>874</v>
      </c>
      <c r="D1716" s="152">
        <v>44104</v>
      </c>
      <c r="E1716" s="151" t="s">
        <v>336</v>
      </c>
      <c r="F1716" s="151" t="s">
        <v>337</v>
      </c>
      <c r="G1716" s="151" t="s">
        <v>807</v>
      </c>
      <c r="H1716" s="151" t="s">
        <v>414</v>
      </c>
      <c r="I1716" s="151" t="s">
        <v>62</v>
      </c>
      <c r="J1716" s="151" t="s">
        <v>62</v>
      </c>
      <c r="K1716" s="151" t="s">
        <v>736</v>
      </c>
      <c r="L1716" s="151" t="s">
        <v>1729</v>
      </c>
      <c r="M1716" s="158">
        <v>616</v>
      </c>
    </row>
    <row r="1717" spans="1:13" hidden="1" outlineLevel="2" x14ac:dyDescent="0.2">
      <c r="A1717" s="156">
        <v>202009</v>
      </c>
      <c r="B1717" s="150">
        <v>40200028</v>
      </c>
      <c r="C1717" s="151" t="s">
        <v>874</v>
      </c>
      <c r="D1717" s="152">
        <v>44104</v>
      </c>
      <c r="E1717" s="151" t="s">
        <v>336</v>
      </c>
      <c r="F1717" s="151" t="s">
        <v>337</v>
      </c>
      <c r="G1717" s="151" t="s">
        <v>876</v>
      </c>
      <c r="H1717" s="151" t="s">
        <v>360</v>
      </c>
      <c r="I1717" s="151" t="s">
        <v>62</v>
      </c>
      <c r="J1717" s="151" t="s">
        <v>62</v>
      </c>
      <c r="K1717" s="151" t="s">
        <v>736</v>
      </c>
      <c r="L1717" s="151" t="s">
        <v>1730</v>
      </c>
      <c r="M1717" s="158">
        <v>917</v>
      </c>
    </row>
    <row r="1718" spans="1:13" hidden="1" outlineLevel="2" x14ac:dyDescent="0.2">
      <c r="A1718" s="156">
        <v>202009</v>
      </c>
      <c r="B1718" s="150">
        <v>40200028</v>
      </c>
      <c r="C1718" s="151" t="s">
        <v>874</v>
      </c>
      <c r="D1718" s="152">
        <v>44104</v>
      </c>
      <c r="E1718" s="151" t="s">
        <v>336</v>
      </c>
      <c r="F1718" s="151" t="s">
        <v>337</v>
      </c>
      <c r="G1718" s="151" t="s">
        <v>976</v>
      </c>
      <c r="H1718" s="151" t="s">
        <v>344</v>
      </c>
      <c r="I1718" s="151" t="s">
        <v>62</v>
      </c>
      <c r="J1718" s="151" t="s">
        <v>62</v>
      </c>
      <c r="K1718" s="151" t="s">
        <v>736</v>
      </c>
      <c r="L1718" s="151" t="s">
        <v>1731</v>
      </c>
      <c r="M1718" s="158">
        <v>322</v>
      </c>
    </row>
    <row r="1719" spans="1:13" hidden="1" outlineLevel="2" x14ac:dyDescent="0.2">
      <c r="A1719" s="156">
        <v>202009</v>
      </c>
      <c r="B1719" s="150">
        <v>40200028</v>
      </c>
      <c r="C1719" s="151" t="s">
        <v>874</v>
      </c>
      <c r="D1719" s="152">
        <v>44104</v>
      </c>
      <c r="E1719" s="151" t="s">
        <v>336</v>
      </c>
      <c r="F1719" s="151" t="s">
        <v>337</v>
      </c>
      <c r="G1719" s="151" t="s">
        <v>976</v>
      </c>
      <c r="H1719" s="151" t="s">
        <v>344</v>
      </c>
      <c r="I1719" s="151" t="s">
        <v>62</v>
      </c>
      <c r="J1719" s="151" t="s">
        <v>62</v>
      </c>
      <c r="K1719" s="151" t="s">
        <v>736</v>
      </c>
      <c r="L1719" s="151" t="s">
        <v>1732</v>
      </c>
      <c r="M1719" s="158">
        <v>329</v>
      </c>
    </row>
    <row r="1720" spans="1:13" hidden="1" outlineLevel="2" x14ac:dyDescent="0.2">
      <c r="A1720" s="156">
        <v>202009</v>
      </c>
      <c r="B1720" s="150">
        <v>40200028</v>
      </c>
      <c r="C1720" s="151" t="s">
        <v>874</v>
      </c>
      <c r="D1720" s="152">
        <v>44104</v>
      </c>
      <c r="E1720" s="151" t="s">
        <v>336</v>
      </c>
      <c r="F1720" s="151" t="s">
        <v>337</v>
      </c>
      <c r="G1720" s="151" t="s">
        <v>976</v>
      </c>
      <c r="H1720" s="151" t="s">
        <v>344</v>
      </c>
      <c r="I1720" s="151" t="s">
        <v>62</v>
      </c>
      <c r="J1720" s="151" t="s">
        <v>62</v>
      </c>
      <c r="K1720" s="151" t="s">
        <v>736</v>
      </c>
      <c r="L1720" s="151" t="s">
        <v>1733</v>
      </c>
      <c r="M1720" s="158">
        <v>322</v>
      </c>
    </row>
    <row r="1721" spans="1:13" hidden="1" outlineLevel="2" x14ac:dyDescent="0.2">
      <c r="A1721" s="156">
        <v>202009</v>
      </c>
      <c r="B1721" s="150">
        <v>40200028</v>
      </c>
      <c r="C1721" s="151" t="s">
        <v>874</v>
      </c>
      <c r="D1721" s="152">
        <v>44104</v>
      </c>
      <c r="E1721" s="151" t="s">
        <v>326</v>
      </c>
      <c r="F1721" s="151" t="s">
        <v>327</v>
      </c>
      <c r="G1721" s="151" t="s">
        <v>976</v>
      </c>
      <c r="H1721" s="151" t="s">
        <v>348</v>
      </c>
      <c r="I1721" s="151" t="s">
        <v>62</v>
      </c>
      <c r="J1721" s="151" t="s">
        <v>62</v>
      </c>
      <c r="K1721" s="151" t="s">
        <v>736</v>
      </c>
      <c r="L1721" s="151" t="s">
        <v>1734</v>
      </c>
      <c r="M1721" s="158">
        <v>1941</v>
      </c>
    </row>
    <row r="1722" spans="1:13" hidden="1" outlineLevel="2" x14ac:dyDescent="0.2">
      <c r="A1722" s="156">
        <v>202009</v>
      </c>
      <c r="B1722" s="150">
        <v>40200028</v>
      </c>
      <c r="C1722" s="151" t="s">
        <v>874</v>
      </c>
      <c r="D1722" s="152">
        <v>44104</v>
      </c>
      <c r="E1722" s="151" t="s">
        <v>326</v>
      </c>
      <c r="F1722" s="151" t="s">
        <v>327</v>
      </c>
      <c r="G1722" s="151" t="s">
        <v>976</v>
      </c>
      <c r="H1722" s="151" t="s">
        <v>348</v>
      </c>
      <c r="I1722" s="151" t="s">
        <v>62</v>
      </c>
      <c r="J1722" s="151" t="s">
        <v>62</v>
      </c>
      <c r="K1722" s="151" t="s">
        <v>736</v>
      </c>
      <c r="L1722" s="151" t="s">
        <v>1735</v>
      </c>
      <c r="M1722" s="158">
        <v>2995</v>
      </c>
    </row>
    <row r="1723" spans="1:13" hidden="1" outlineLevel="2" x14ac:dyDescent="0.2">
      <c r="A1723" s="156">
        <v>202009</v>
      </c>
      <c r="B1723" s="150">
        <v>40200028</v>
      </c>
      <c r="C1723" s="151" t="s">
        <v>874</v>
      </c>
      <c r="D1723" s="152">
        <v>44104</v>
      </c>
      <c r="E1723" s="151" t="s">
        <v>336</v>
      </c>
      <c r="F1723" s="151" t="s">
        <v>337</v>
      </c>
      <c r="G1723" s="151" t="s">
        <v>807</v>
      </c>
      <c r="H1723" s="151" t="s">
        <v>418</v>
      </c>
      <c r="I1723" s="151" t="s">
        <v>62</v>
      </c>
      <c r="J1723" s="151" t="s">
        <v>62</v>
      </c>
      <c r="K1723" s="151" t="s">
        <v>736</v>
      </c>
      <c r="L1723" s="151" t="s">
        <v>1736</v>
      </c>
      <c r="M1723" s="158">
        <v>490</v>
      </c>
    </row>
    <row r="1724" spans="1:13" hidden="1" outlineLevel="2" x14ac:dyDescent="0.2">
      <c r="A1724" s="156">
        <v>202009</v>
      </c>
      <c r="B1724" s="150">
        <v>40200028</v>
      </c>
      <c r="C1724" s="151" t="s">
        <v>874</v>
      </c>
      <c r="D1724" s="152">
        <v>44104</v>
      </c>
      <c r="E1724" s="151" t="s">
        <v>336</v>
      </c>
      <c r="F1724" s="151" t="s">
        <v>337</v>
      </c>
      <c r="G1724" s="151" t="s">
        <v>807</v>
      </c>
      <c r="H1724" s="151" t="s">
        <v>418</v>
      </c>
      <c r="I1724" s="151" t="s">
        <v>62</v>
      </c>
      <c r="J1724" s="151" t="s">
        <v>62</v>
      </c>
      <c r="K1724" s="151" t="s">
        <v>736</v>
      </c>
      <c r="L1724" s="151" t="s">
        <v>1737</v>
      </c>
      <c r="M1724" s="158">
        <v>1372</v>
      </c>
    </row>
    <row r="1725" spans="1:13" hidden="1" outlineLevel="2" x14ac:dyDescent="0.2">
      <c r="A1725" s="156">
        <v>202009</v>
      </c>
      <c r="B1725" s="150">
        <v>40200028</v>
      </c>
      <c r="C1725" s="151" t="s">
        <v>874</v>
      </c>
      <c r="D1725" s="152">
        <v>44104</v>
      </c>
      <c r="E1725" s="151" t="s">
        <v>336</v>
      </c>
      <c r="F1725" s="151" t="s">
        <v>337</v>
      </c>
      <c r="G1725" s="151" t="s">
        <v>817</v>
      </c>
      <c r="H1725" s="151" t="s">
        <v>436</v>
      </c>
      <c r="I1725" s="151" t="s">
        <v>62</v>
      </c>
      <c r="J1725" s="151" t="s">
        <v>62</v>
      </c>
      <c r="K1725" s="151" t="s">
        <v>736</v>
      </c>
      <c r="L1725" s="151" t="s">
        <v>1738</v>
      </c>
      <c r="M1725" s="158">
        <v>504</v>
      </c>
    </row>
    <row r="1726" spans="1:13" hidden="1" outlineLevel="2" x14ac:dyDescent="0.2">
      <c r="A1726" s="156">
        <v>202009</v>
      </c>
      <c r="B1726" s="150">
        <v>40200028</v>
      </c>
      <c r="C1726" s="151" t="s">
        <v>874</v>
      </c>
      <c r="D1726" s="152">
        <v>44104</v>
      </c>
      <c r="E1726" s="151" t="s">
        <v>336</v>
      </c>
      <c r="F1726" s="151" t="s">
        <v>337</v>
      </c>
      <c r="G1726" s="151" t="s">
        <v>817</v>
      </c>
      <c r="H1726" s="151" t="s">
        <v>436</v>
      </c>
      <c r="I1726" s="151" t="s">
        <v>62</v>
      </c>
      <c r="J1726" s="151" t="s">
        <v>62</v>
      </c>
      <c r="K1726" s="151" t="s">
        <v>736</v>
      </c>
      <c r="L1726" s="151" t="s">
        <v>1739</v>
      </c>
      <c r="M1726" s="158">
        <v>504</v>
      </c>
    </row>
    <row r="1727" spans="1:13" hidden="1" outlineLevel="2" x14ac:dyDescent="0.2">
      <c r="A1727" s="156">
        <v>202009</v>
      </c>
      <c r="B1727" s="150">
        <v>40200028</v>
      </c>
      <c r="C1727" s="151" t="s">
        <v>874</v>
      </c>
      <c r="D1727" s="152">
        <v>44104</v>
      </c>
      <c r="E1727" s="151" t="s">
        <v>336</v>
      </c>
      <c r="F1727" s="151" t="s">
        <v>337</v>
      </c>
      <c r="G1727" s="151" t="s">
        <v>817</v>
      </c>
      <c r="H1727" s="151" t="s">
        <v>443</v>
      </c>
      <c r="I1727" s="151" t="s">
        <v>62</v>
      </c>
      <c r="J1727" s="151" t="s">
        <v>62</v>
      </c>
      <c r="K1727" s="151" t="s">
        <v>736</v>
      </c>
      <c r="L1727" s="151" t="s">
        <v>1740</v>
      </c>
      <c r="M1727" s="158">
        <v>367.5</v>
      </c>
    </row>
    <row r="1728" spans="1:13" hidden="1" outlineLevel="2" x14ac:dyDescent="0.2">
      <c r="A1728" s="156">
        <v>202009</v>
      </c>
      <c r="B1728" s="150">
        <v>40200028</v>
      </c>
      <c r="C1728" s="151" t="s">
        <v>874</v>
      </c>
      <c r="D1728" s="152">
        <v>44104</v>
      </c>
      <c r="E1728" s="151" t="s">
        <v>336</v>
      </c>
      <c r="F1728" s="151" t="s">
        <v>337</v>
      </c>
      <c r="G1728" s="151" t="s">
        <v>817</v>
      </c>
      <c r="H1728" s="151" t="s">
        <v>443</v>
      </c>
      <c r="I1728" s="151" t="s">
        <v>62</v>
      </c>
      <c r="J1728" s="151" t="s">
        <v>62</v>
      </c>
      <c r="K1728" s="151" t="s">
        <v>736</v>
      </c>
      <c r="L1728" s="151" t="s">
        <v>1741</v>
      </c>
      <c r="M1728" s="158">
        <v>452</v>
      </c>
    </row>
    <row r="1729" spans="1:13" hidden="1" outlineLevel="2" x14ac:dyDescent="0.2">
      <c r="A1729" s="156">
        <v>202009</v>
      </c>
      <c r="B1729" s="150">
        <v>40200028</v>
      </c>
      <c r="C1729" s="151" t="s">
        <v>874</v>
      </c>
      <c r="D1729" s="152">
        <v>44104</v>
      </c>
      <c r="E1729" s="151" t="s">
        <v>336</v>
      </c>
      <c r="F1729" s="151" t="s">
        <v>337</v>
      </c>
      <c r="G1729" s="151" t="s">
        <v>817</v>
      </c>
      <c r="H1729" s="151" t="s">
        <v>526</v>
      </c>
      <c r="I1729" s="151" t="s">
        <v>62</v>
      </c>
      <c r="J1729" s="151" t="s">
        <v>62</v>
      </c>
      <c r="K1729" s="151" t="s">
        <v>736</v>
      </c>
      <c r="L1729" s="151" t="s">
        <v>1742</v>
      </c>
      <c r="M1729" s="158">
        <v>77</v>
      </c>
    </row>
    <row r="1730" spans="1:13" hidden="1" outlineLevel="2" x14ac:dyDescent="0.2">
      <c r="A1730" s="156">
        <v>202009</v>
      </c>
      <c r="B1730" s="150">
        <v>40200028</v>
      </c>
      <c r="C1730" s="151" t="s">
        <v>874</v>
      </c>
      <c r="D1730" s="152">
        <v>44104</v>
      </c>
      <c r="E1730" s="151" t="s">
        <v>336</v>
      </c>
      <c r="F1730" s="151" t="s">
        <v>337</v>
      </c>
      <c r="G1730" s="151" t="s">
        <v>817</v>
      </c>
      <c r="H1730" s="151" t="s">
        <v>526</v>
      </c>
      <c r="I1730" s="151" t="s">
        <v>62</v>
      </c>
      <c r="J1730" s="151" t="s">
        <v>62</v>
      </c>
      <c r="K1730" s="151" t="s">
        <v>736</v>
      </c>
      <c r="L1730" s="151" t="s">
        <v>1743</v>
      </c>
      <c r="M1730" s="158">
        <v>3369</v>
      </c>
    </row>
    <row r="1731" spans="1:13" hidden="1" outlineLevel="2" x14ac:dyDescent="0.2">
      <c r="A1731" s="156">
        <v>202009</v>
      </c>
      <c r="B1731" s="150">
        <v>40200028</v>
      </c>
      <c r="C1731" s="151" t="s">
        <v>874</v>
      </c>
      <c r="D1731" s="152">
        <v>44104</v>
      </c>
      <c r="E1731" s="151" t="s">
        <v>336</v>
      </c>
      <c r="F1731" s="151" t="s">
        <v>337</v>
      </c>
      <c r="G1731" s="151" t="s">
        <v>817</v>
      </c>
      <c r="H1731" s="151" t="s">
        <v>204</v>
      </c>
      <c r="I1731" s="151" t="s">
        <v>62</v>
      </c>
      <c r="J1731" s="151" t="s">
        <v>62</v>
      </c>
      <c r="K1731" s="151" t="s">
        <v>736</v>
      </c>
      <c r="L1731" s="151" t="s">
        <v>1744</v>
      </c>
      <c r="M1731" s="158">
        <v>1540</v>
      </c>
    </row>
    <row r="1732" spans="1:13" hidden="1" outlineLevel="2" x14ac:dyDescent="0.2">
      <c r="A1732" s="156">
        <v>202009</v>
      </c>
      <c r="B1732" s="150">
        <v>40200028</v>
      </c>
      <c r="C1732" s="151" t="s">
        <v>874</v>
      </c>
      <c r="D1732" s="152">
        <v>44104</v>
      </c>
      <c r="E1732" s="151" t="s">
        <v>336</v>
      </c>
      <c r="F1732" s="151" t="s">
        <v>337</v>
      </c>
      <c r="G1732" s="151" t="s">
        <v>817</v>
      </c>
      <c r="H1732" s="151" t="s">
        <v>204</v>
      </c>
      <c r="I1732" s="151" t="s">
        <v>62</v>
      </c>
      <c r="J1732" s="151" t="s">
        <v>62</v>
      </c>
      <c r="K1732" s="151" t="s">
        <v>736</v>
      </c>
      <c r="L1732" s="151" t="s">
        <v>1745</v>
      </c>
      <c r="M1732" s="158">
        <v>490</v>
      </c>
    </row>
    <row r="1733" spans="1:13" hidden="1" outlineLevel="2" x14ac:dyDescent="0.2">
      <c r="A1733" s="156">
        <v>202009</v>
      </c>
      <c r="B1733" s="150">
        <v>40200033</v>
      </c>
      <c r="C1733" s="151" t="s">
        <v>874</v>
      </c>
      <c r="D1733" s="152">
        <v>44104</v>
      </c>
      <c r="E1733" s="151" t="s">
        <v>808</v>
      </c>
      <c r="F1733" s="151" t="s">
        <v>566</v>
      </c>
      <c r="G1733" s="151" t="s">
        <v>807</v>
      </c>
      <c r="H1733" s="151" t="s">
        <v>402</v>
      </c>
      <c r="I1733" s="151" t="s">
        <v>62</v>
      </c>
      <c r="J1733" s="151" t="s">
        <v>62</v>
      </c>
      <c r="K1733" s="151" t="s">
        <v>736</v>
      </c>
      <c r="L1733" s="151" t="s">
        <v>1746</v>
      </c>
      <c r="M1733" s="158">
        <v>87385.97</v>
      </c>
    </row>
    <row r="1734" spans="1:13" hidden="1" outlineLevel="2" x14ac:dyDescent="0.2">
      <c r="A1734" s="156">
        <v>202009</v>
      </c>
      <c r="B1734" s="150">
        <v>40200033</v>
      </c>
      <c r="C1734" s="151" t="s">
        <v>874</v>
      </c>
      <c r="D1734" s="152">
        <v>44104</v>
      </c>
      <c r="E1734" s="151" t="s">
        <v>362</v>
      </c>
      <c r="F1734" s="151" t="s">
        <v>363</v>
      </c>
      <c r="G1734" s="151" t="s">
        <v>807</v>
      </c>
      <c r="H1734" s="151" t="s">
        <v>402</v>
      </c>
      <c r="I1734" s="151" t="s">
        <v>62</v>
      </c>
      <c r="J1734" s="151" t="s">
        <v>62</v>
      </c>
      <c r="K1734" s="151" t="s">
        <v>736</v>
      </c>
      <c r="L1734" s="151" t="s">
        <v>1746</v>
      </c>
      <c r="M1734" s="158">
        <v>-87385.97</v>
      </c>
    </row>
    <row r="1735" spans="1:13" hidden="1" outlineLevel="2" x14ac:dyDescent="0.2">
      <c r="A1735" s="156">
        <v>202009</v>
      </c>
      <c r="B1735" s="150">
        <v>120000196</v>
      </c>
      <c r="C1735" s="151" t="s">
        <v>1083</v>
      </c>
      <c r="D1735" s="152">
        <v>44096</v>
      </c>
      <c r="E1735" s="151" t="s">
        <v>777</v>
      </c>
      <c r="F1735" s="151" t="s">
        <v>607</v>
      </c>
      <c r="G1735" s="151" t="s">
        <v>62</v>
      </c>
      <c r="H1735" s="151" t="s">
        <v>62</v>
      </c>
      <c r="I1735" s="151" t="s">
        <v>790</v>
      </c>
      <c r="J1735" s="151" t="s">
        <v>759</v>
      </c>
      <c r="K1735" s="151" t="s">
        <v>736</v>
      </c>
      <c r="L1735" s="151" t="s">
        <v>62</v>
      </c>
      <c r="M1735" s="158">
        <v>-50000</v>
      </c>
    </row>
    <row r="1736" spans="1:13" hidden="1" outlineLevel="2" x14ac:dyDescent="0.2">
      <c r="A1736" s="156">
        <v>202009</v>
      </c>
      <c r="B1736" s="150">
        <v>120000196</v>
      </c>
      <c r="C1736" s="151" t="s">
        <v>1083</v>
      </c>
      <c r="D1736" s="152">
        <v>44096</v>
      </c>
      <c r="E1736" s="151" t="s">
        <v>364</v>
      </c>
      <c r="F1736" s="151" t="s">
        <v>365</v>
      </c>
      <c r="G1736" s="151" t="s">
        <v>807</v>
      </c>
      <c r="H1736" s="151" t="s">
        <v>402</v>
      </c>
      <c r="I1736" s="151" t="s">
        <v>790</v>
      </c>
      <c r="J1736" s="151" t="s">
        <v>759</v>
      </c>
      <c r="K1736" s="151" t="s">
        <v>736</v>
      </c>
      <c r="L1736" s="151" t="s">
        <v>1747</v>
      </c>
      <c r="M1736" s="158">
        <v>50000</v>
      </c>
    </row>
    <row r="1737" spans="1:13" hidden="1" outlineLevel="2" x14ac:dyDescent="0.2">
      <c r="A1737" s="156">
        <v>202009</v>
      </c>
      <c r="B1737" s="150">
        <v>1300000600</v>
      </c>
      <c r="C1737" s="151" t="s">
        <v>944</v>
      </c>
      <c r="D1737" s="152">
        <v>44083</v>
      </c>
      <c r="E1737" s="151" t="s">
        <v>777</v>
      </c>
      <c r="F1737" s="151" t="s">
        <v>607</v>
      </c>
      <c r="G1737" s="151" t="s">
        <v>62</v>
      </c>
      <c r="H1737" s="151" t="s">
        <v>62</v>
      </c>
      <c r="I1737" s="151" t="s">
        <v>968</v>
      </c>
      <c r="J1737" s="151" t="s">
        <v>969</v>
      </c>
      <c r="K1737" s="151" t="s">
        <v>736</v>
      </c>
      <c r="L1737" s="151" t="s">
        <v>62</v>
      </c>
      <c r="M1737" s="158">
        <v>-9685</v>
      </c>
    </row>
    <row r="1738" spans="1:13" hidden="1" outlineLevel="2" x14ac:dyDescent="0.2">
      <c r="A1738" s="156">
        <v>202009</v>
      </c>
      <c r="B1738" s="150">
        <v>1300000600</v>
      </c>
      <c r="C1738" s="151" t="s">
        <v>944</v>
      </c>
      <c r="D1738" s="152">
        <v>44083</v>
      </c>
      <c r="E1738" s="151" t="s">
        <v>332</v>
      </c>
      <c r="F1738" s="151" t="s">
        <v>333</v>
      </c>
      <c r="G1738" s="151" t="s">
        <v>817</v>
      </c>
      <c r="H1738" s="151" t="s">
        <v>443</v>
      </c>
      <c r="I1738" s="151" t="s">
        <v>968</v>
      </c>
      <c r="J1738" s="151" t="s">
        <v>969</v>
      </c>
      <c r="K1738" s="151" t="s">
        <v>736</v>
      </c>
      <c r="L1738" s="151" t="s">
        <v>1748</v>
      </c>
      <c r="M1738" s="158">
        <v>9685</v>
      </c>
    </row>
    <row r="1739" spans="1:13" hidden="1" outlineLevel="2" x14ac:dyDescent="0.2">
      <c r="A1739" s="156">
        <v>202009</v>
      </c>
      <c r="B1739" s="150">
        <v>1300000602</v>
      </c>
      <c r="C1739" s="151" t="s">
        <v>944</v>
      </c>
      <c r="D1739" s="152">
        <v>44085</v>
      </c>
      <c r="E1739" s="151" t="s">
        <v>777</v>
      </c>
      <c r="F1739" s="151" t="s">
        <v>607</v>
      </c>
      <c r="G1739" s="151" t="s">
        <v>62</v>
      </c>
      <c r="H1739" s="151" t="s">
        <v>62</v>
      </c>
      <c r="I1739" s="151" t="s">
        <v>860</v>
      </c>
      <c r="J1739" s="151" t="s">
        <v>861</v>
      </c>
      <c r="K1739" s="151" t="s">
        <v>736</v>
      </c>
      <c r="L1739" s="151" t="s">
        <v>62</v>
      </c>
      <c r="M1739" s="158">
        <v>-3648.99</v>
      </c>
    </row>
    <row r="1740" spans="1:13" hidden="1" outlineLevel="2" x14ac:dyDescent="0.2">
      <c r="A1740" s="156">
        <v>202009</v>
      </c>
      <c r="B1740" s="150">
        <v>1300000602</v>
      </c>
      <c r="C1740" s="151" t="s">
        <v>944</v>
      </c>
      <c r="D1740" s="152">
        <v>44085</v>
      </c>
      <c r="E1740" s="151" t="s">
        <v>320</v>
      </c>
      <c r="F1740" s="151" t="s">
        <v>321</v>
      </c>
      <c r="G1740" s="151" t="s">
        <v>817</v>
      </c>
      <c r="H1740" s="151" t="s">
        <v>526</v>
      </c>
      <c r="I1740" s="151" t="s">
        <v>860</v>
      </c>
      <c r="J1740" s="151" t="s">
        <v>861</v>
      </c>
      <c r="K1740" s="151" t="s">
        <v>736</v>
      </c>
      <c r="L1740" s="151" t="s">
        <v>1749</v>
      </c>
      <c r="M1740" s="158">
        <v>254.06</v>
      </c>
    </row>
    <row r="1741" spans="1:13" hidden="1" outlineLevel="2" x14ac:dyDescent="0.2">
      <c r="A1741" s="156">
        <v>202009</v>
      </c>
      <c r="B1741" s="150">
        <v>1300000602</v>
      </c>
      <c r="C1741" s="151" t="s">
        <v>944</v>
      </c>
      <c r="D1741" s="152">
        <v>44085</v>
      </c>
      <c r="E1741" s="151" t="s">
        <v>316</v>
      </c>
      <c r="F1741" s="151" t="s">
        <v>317</v>
      </c>
      <c r="G1741" s="151" t="s">
        <v>807</v>
      </c>
      <c r="H1741" s="151" t="s">
        <v>418</v>
      </c>
      <c r="I1741" s="151" t="s">
        <v>860</v>
      </c>
      <c r="J1741" s="151" t="s">
        <v>861</v>
      </c>
      <c r="K1741" s="151" t="s">
        <v>736</v>
      </c>
      <c r="L1741" s="151" t="s">
        <v>1750</v>
      </c>
      <c r="M1741" s="158">
        <v>123.45</v>
      </c>
    </row>
    <row r="1742" spans="1:13" hidden="1" outlineLevel="2" x14ac:dyDescent="0.2">
      <c r="A1742" s="156">
        <v>202009</v>
      </c>
      <c r="B1742" s="150">
        <v>1300000602</v>
      </c>
      <c r="C1742" s="151" t="s">
        <v>944</v>
      </c>
      <c r="D1742" s="152">
        <v>44085</v>
      </c>
      <c r="E1742" s="151" t="s">
        <v>320</v>
      </c>
      <c r="F1742" s="151" t="s">
        <v>321</v>
      </c>
      <c r="G1742" s="151" t="s">
        <v>817</v>
      </c>
      <c r="H1742" s="151" t="s">
        <v>443</v>
      </c>
      <c r="I1742" s="151" t="s">
        <v>860</v>
      </c>
      <c r="J1742" s="151" t="s">
        <v>861</v>
      </c>
      <c r="K1742" s="151" t="s">
        <v>736</v>
      </c>
      <c r="L1742" s="151" t="s">
        <v>1751</v>
      </c>
      <c r="M1742" s="158">
        <v>257.39</v>
      </c>
    </row>
    <row r="1743" spans="1:13" hidden="1" outlineLevel="2" x14ac:dyDescent="0.2">
      <c r="A1743" s="156">
        <v>202009</v>
      </c>
      <c r="B1743" s="150">
        <v>1300000602</v>
      </c>
      <c r="C1743" s="151" t="s">
        <v>944</v>
      </c>
      <c r="D1743" s="152">
        <v>44085</v>
      </c>
      <c r="E1743" s="151" t="s">
        <v>320</v>
      </c>
      <c r="F1743" s="151" t="s">
        <v>321</v>
      </c>
      <c r="G1743" s="151" t="s">
        <v>817</v>
      </c>
      <c r="H1743" s="151" t="s">
        <v>443</v>
      </c>
      <c r="I1743" s="151" t="s">
        <v>860</v>
      </c>
      <c r="J1743" s="151" t="s">
        <v>861</v>
      </c>
      <c r="K1743" s="151" t="s">
        <v>736</v>
      </c>
      <c r="L1743" s="151" t="s">
        <v>1752</v>
      </c>
      <c r="M1743" s="158">
        <v>327.27</v>
      </c>
    </row>
    <row r="1744" spans="1:13" hidden="1" outlineLevel="2" x14ac:dyDescent="0.2">
      <c r="A1744" s="156">
        <v>202009</v>
      </c>
      <c r="B1744" s="150">
        <v>1300000602</v>
      </c>
      <c r="C1744" s="151" t="s">
        <v>944</v>
      </c>
      <c r="D1744" s="152">
        <v>44085</v>
      </c>
      <c r="E1744" s="151" t="s">
        <v>316</v>
      </c>
      <c r="F1744" s="151" t="s">
        <v>317</v>
      </c>
      <c r="G1744" s="151" t="s">
        <v>817</v>
      </c>
      <c r="H1744" s="151" t="s">
        <v>540</v>
      </c>
      <c r="I1744" s="151" t="s">
        <v>860</v>
      </c>
      <c r="J1744" s="151" t="s">
        <v>861</v>
      </c>
      <c r="K1744" s="151" t="s">
        <v>736</v>
      </c>
      <c r="L1744" s="151" t="s">
        <v>1753</v>
      </c>
      <c r="M1744" s="158">
        <v>125.99</v>
      </c>
    </row>
    <row r="1745" spans="1:13" hidden="1" outlineLevel="2" x14ac:dyDescent="0.2">
      <c r="A1745" s="156">
        <v>202009</v>
      </c>
      <c r="B1745" s="150">
        <v>1300000602</v>
      </c>
      <c r="C1745" s="151" t="s">
        <v>944</v>
      </c>
      <c r="D1745" s="152">
        <v>44085</v>
      </c>
      <c r="E1745" s="151" t="s">
        <v>316</v>
      </c>
      <c r="F1745" s="151" t="s">
        <v>317</v>
      </c>
      <c r="G1745" s="151" t="s">
        <v>817</v>
      </c>
      <c r="H1745" s="151" t="s">
        <v>536</v>
      </c>
      <c r="I1745" s="151" t="s">
        <v>860</v>
      </c>
      <c r="J1745" s="151" t="s">
        <v>861</v>
      </c>
      <c r="K1745" s="151" t="s">
        <v>736</v>
      </c>
      <c r="L1745" s="151" t="s">
        <v>1754</v>
      </c>
      <c r="M1745" s="158">
        <v>921.64</v>
      </c>
    </row>
    <row r="1746" spans="1:13" hidden="1" outlineLevel="2" x14ac:dyDescent="0.2">
      <c r="A1746" s="156">
        <v>202009</v>
      </c>
      <c r="B1746" s="150">
        <v>1300000602</v>
      </c>
      <c r="C1746" s="151" t="s">
        <v>944</v>
      </c>
      <c r="D1746" s="152">
        <v>44085</v>
      </c>
      <c r="E1746" s="151" t="s">
        <v>316</v>
      </c>
      <c r="F1746" s="151" t="s">
        <v>317</v>
      </c>
      <c r="G1746" s="151" t="s">
        <v>817</v>
      </c>
      <c r="H1746" s="151" t="s">
        <v>540</v>
      </c>
      <c r="I1746" s="151" t="s">
        <v>860</v>
      </c>
      <c r="J1746" s="151" t="s">
        <v>861</v>
      </c>
      <c r="K1746" s="151" t="s">
        <v>736</v>
      </c>
      <c r="L1746" s="151" t="s">
        <v>1755</v>
      </c>
      <c r="M1746" s="158">
        <v>1265.06</v>
      </c>
    </row>
    <row r="1747" spans="1:13" hidden="1" outlineLevel="2" x14ac:dyDescent="0.2">
      <c r="A1747" s="156">
        <v>202009</v>
      </c>
      <c r="B1747" s="150">
        <v>1300000602</v>
      </c>
      <c r="C1747" s="151" t="s">
        <v>944</v>
      </c>
      <c r="D1747" s="152">
        <v>44085</v>
      </c>
      <c r="E1747" s="151" t="s">
        <v>316</v>
      </c>
      <c r="F1747" s="151" t="s">
        <v>317</v>
      </c>
      <c r="G1747" s="151" t="s">
        <v>817</v>
      </c>
      <c r="H1747" s="151" t="s">
        <v>526</v>
      </c>
      <c r="I1747" s="151" t="s">
        <v>860</v>
      </c>
      <c r="J1747" s="151" t="s">
        <v>861</v>
      </c>
      <c r="K1747" s="151" t="s">
        <v>736</v>
      </c>
      <c r="L1747" s="151" t="s">
        <v>1756</v>
      </c>
      <c r="M1747" s="158">
        <v>374.13</v>
      </c>
    </row>
    <row r="1748" spans="1:13" hidden="1" outlineLevel="2" x14ac:dyDescent="0.2">
      <c r="A1748" s="156">
        <v>202009</v>
      </c>
      <c r="B1748" s="150">
        <v>1300000603</v>
      </c>
      <c r="C1748" s="151" t="s">
        <v>944</v>
      </c>
      <c r="D1748" s="152">
        <v>44090</v>
      </c>
      <c r="E1748" s="151" t="s">
        <v>777</v>
      </c>
      <c r="F1748" s="151" t="s">
        <v>607</v>
      </c>
      <c r="G1748" s="151" t="s">
        <v>62</v>
      </c>
      <c r="H1748" s="151" t="s">
        <v>62</v>
      </c>
      <c r="I1748" s="151" t="s">
        <v>845</v>
      </c>
      <c r="J1748" s="151" t="s">
        <v>739</v>
      </c>
      <c r="K1748" s="151" t="s">
        <v>736</v>
      </c>
      <c r="L1748" s="151" t="s">
        <v>62</v>
      </c>
      <c r="M1748" s="158">
        <v>-14000</v>
      </c>
    </row>
    <row r="1749" spans="1:13" hidden="1" outlineLevel="2" x14ac:dyDescent="0.2">
      <c r="A1749" s="156">
        <v>202009</v>
      </c>
      <c r="B1749" s="150">
        <v>1300000603</v>
      </c>
      <c r="C1749" s="151" t="s">
        <v>944</v>
      </c>
      <c r="D1749" s="152">
        <v>44090</v>
      </c>
      <c r="E1749" s="151" t="s">
        <v>305</v>
      </c>
      <c r="F1749" s="151" t="s">
        <v>306</v>
      </c>
      <c r="G1749" s="151" t="s">
        <v>807</v>
      </c>
      <c r="H1749" s="151" t="s">
        <v>418</v>
      </c>
      <c r="I1749" s="151" t="s">
        <v>845</v>
      </c>
      <c r="J1749" s="151" t="s">
        <v>739</v>
      </c>
      <c r="K1749" s="151" t="s">
        <v>736</v>
      </c>
      <c r="L1749" s="151" t="s">
        <v>1757</v>
      </c>
      <c r="M1749" s="158">
        <v>14000</v>
      </c>
    </row>
    <row r="1750" spans="1:13" hidden="1" outlineLevel="2" x14ac:dyDescent="0.2">
      <c r="A1750" s="156">
        <v>202009</v>
      </c>
      <c r="B1750" s="150">
        <v>1300000604</v>
      </c>
      <c r="C1750" s="151" t="s">
        <v>944</v>
      </c>
      <c r="D1750" s="152">
        <v>44091</v>
      </c>
      <c r="E1750" s="151" t="s">
        <v>777</v>
      </c>
      <c r="F1750" s="151" t="s">
        <v>607</v>
      </c>
      <c r="G1750" s="151" t="s">
        <v>62</v>
      </c>
      <c r="H1750" s="151" t="s">
        <v>62</v>
      </c>
      <c r="I1750" s="151" t="s">
        <v>845</v>
      </c>
      <c r="J1750" s="151" t="s">
        <v>739</v>
      </c>
      <c r="K1750" s="151" t="s">
        <v>736</v>
      </c>
      <c r="L1750" s="151" t="s">
        <v>62</v>
      </c>
      <c r="M1750" s="158">
        <v>-37385.97</v>
      </c>
    </row>
    <row r="1751" spans="1:13" hidden="1" outlineLevel="2" x14ac:dyDescent="0.2">
      <c r="A1751" s="156">
        <v>202009</v>
      </c>
      <c r="B1751" s="150">
        <v>1300000604</v>
      </c>
      <c r="C1751" s="151" t="s">
        <v>944</v>
      </c>
      <c r="D1751" s="152">
        <v>44091</v>
      </c>
      <c r="E1751" s="151" t="s">
        <v>366</v>
      </c>
      <c r="F1751" s="151" t="s">
        <v>367</v>
      </c>
      <c r="G1751" s="151" t="s">
        <v>807</v>
      </c>
      <c r="H1751" s="151" t="s">
        <v>402</v>
      </c>
      <c r="I1751" s="151" t="s">
        <v>845</v>
      </c>
      <c r="J1751" s="151" t="s">
        <v>739</v>
      </c>
      <c r="K1751" s="151" t="s">
        <v>736</v>
      </c>
      <c r="L1751" s="151" t="s">
        <v>1758</v>
      </c>
      <c r="M1751" s="158">
        <v>37385.97</v>
      </c>
    </row>
    <row r="1752" spans="1:13" hidden="1" outlineLevel="2" x14ac:dyDescent="0.2">
      <c r="A1752" s="156">
        <v>202009</v>
      </c>
      <c r="B1752" s="150">
        <v>1300000605</v>
      </c>
      <c r="C1752" s="151" t="s">
        <v>944</v>
      </c>
      <c r="D1752" s="152">
        <v>44095</v>
      </c>
      <c r="E1752" s="151" t="s">
        <v>777</v>
      </c>
      <c r="F1752" s="151" t="s">
        <v>607</v>
      </c>
      <c r="G1752" s="151" t="s">
        <v>62</v>
      </c>
      <c r="H1752" s="151" t="s">
        <v>62</v>
      </c>
      <c r="I1752" s="151" t="s">
        <v>855</v>
      </c>
      <c r="J1752" s="151" t="s">
        <v>856</v>
      </c>
      <c r="K1752" s="151" t="s">
        <v>736</v>
      </c>
      <c r="L1752" s="151" t="s">
        <v>62</v>
      </c>
      <c r="M1752" s="158">
        <v>-3890</v>
      </c>
    </row>
    <row r="1753" spans="1:13" hidden="1" outlineLevel="2" x14ac:dyDescent="0.2">
      <c r="A1753" s="156">
        <v>202009</v>
      </c>
      <c r="B1753" s="150">
        <v>1300000605</v>
      </c>
      <c r="C1753" s="151" t="s">
        <v>944</v>
      </c>
      <c r="D1753" s="152">
        <v>44095</v>
      </c>
      <c r="E1753" s="151" t="s">
        <v>490</v>
      </c>
      <c r="F1753" s="151" t="s">
        <v>491</v>
      </c>
      <c r="G1753" s="151" t="s">
        <v>817</v>
      </c>
      <c r="H1753" s="151" t="s">
        <v>526</v>
      </c>
      <c r="I1753" s="151" t="s">
        <v>855</v>
      </c>
      <c r="J1753" s="151" t="s">
        <v>856</v>
      </c>
      <c r="K1753" s="151" t="s">
        <v>736</v>
      </c>
      <c r="L1753" s="151" t="s">
        <v>1759</v>
      </c>
      <c r="M1753" s="158">
        <v>3890</v>
      </c>
    </row>
    <row r="1754" spans="1:13" hidden="1" outlineLevel="2" x14ac:dyDescent="0.2">
      <c r="A1754" s="156">
        <v>202009</v>
      </c>
      <c r="B1754" s="150">
        <v>1300000606</v>
      </c>
      <c r="C1754" s="151" t="s">
        <v>944</v>
      </c>
      <c r="D1754" s="152">
        <v>44095</v>
      </c>
      <c r="E1754" s="151" t="s">
        <v>777</v>
      </c>
      <c r="F1754" s="151" t="s">
        <v>607</v>
      </c>
      <c r="G1754" s="151" t="s">
        <v>62</v>
      </c>
      <c r="H1754" s="151" t="s">
        <v>62</v>
      </c>
      <c r="I1754" s="151" t="s">
        <v>864</v>
      </c>
      <c r="J1754" s="151" t="s">
        <v>865</v>
      </c>
      <c r="K1754" s="151" t="s">
        <v>736</v>
      </c>
      <c r="L1754" s="151" t="s">
        <v>62</v>
      </c>
      <c r="M1754" s="158">
        <v>-2520</v>
      </c>
    </row>
    <row r="1755" spans="1:13" hidden="1" outlineLevel="2" x14ac:dyDescent="0.2">
      <c r="A1755" s="156">
        <v>202009</v>
      </c>
      <c r="B1755" s="150">
        <v>1300000606</v>
      </c>
      <c r="C1755" s="151" t="s">
        <v>944</v>
      </c>
      <c r="D1755" s="152">
        <v>44095</v>
      </c>
      <c r="E1755" s="151" t="s">
        <v>334</v>
      </c>
      <c r="F1755" s="151" t="s">
        <v>335</v>
      </c>
      <c r="G1755" s="151" t="s">
        <v>807</v>
      </c>
      <c r="H1755" s="151" t="s">
        <v>414</v>
      </c>
      <c r="I1755" s="151" t="s">
        <v>864</v>
      </c>
      <c r="J1755" s="151" t="s">
        <v>865</v>
      </c>
      <c r="K1755" s="151" t="s">
        <v>736</v>
      </c>
      <c r="L1755" s="151" t="s">
        <v>1760</v>
      </c>
      <c r="M1755" s="158">
        <v>2520</v>
      </c>
    </row>
    <row r="1756" spans="1:13" hidden="1" outlineLevel="2" x14ac:dyDescent="0.2">
      <c r="A1756" s="156">
        <v>202009</v>
      </c>
      <c r="B1756" s="150">
        <v>1300000607</v>
      </c>
      <c r="C1756" s="151" t="s">
        <v>944</v>
      </c>
      <c r="D1756" s="152">
        <v>44096</v>
      </c>
      <c r="E1756" s="151" t="s">
        <v>777</v>
      </c>
      <c r="F1756" s="151" t="s">
        <v>607</v>
      </c>
      <c r="G1756" s="151" t="s">
        <v>62</v>
      </c>
      <c r="H1756" s="151" t="s">
        <v>62</v>
      </c>
      <c r="I1756" s="151" t="s">
        <v>1097</v>
      </c>
      <c r="J1756" s="151" t="s">
        <v>1098</v>
      </c>
      <c r="K1756" s="151" t="s">
        <v>736</v>
      </c>
      <c r="L1756" s="151" t="s">
        <v>62</v>
      </c>
      <c r="M1756" s="158">
        <v>-1234</v>
      </c>
    </row>
    <row r="1757" spans="1:13" hidden="1" outlineLevel="2" x14ac:dyDescent="0.2">
      <c r="A1757" s="156">
        <v>202009</v>
      </c>
      <c r="B1757" s="150">
        <v>1300000607</v>
      </c>
      <c r="C1757" s="151" t="s">
        <v>944</v>
      </c>
      <c r="D1757" s="152">
        <v>44096</v>
      </c>
      <c r="E1757" s="151" t="s">
        <v>334</v>
      </c>
      <c r="F1757" s="151" t="s">
        <v>335</v>
      </c>
      <c r="G1757" s="151" t="s">
        <v>817</v>
      </c>
      <c r="H1757" s="151" t="s">
        <v>526</v>
      </c>
      <c r="I1757" s="151" t="s">
        <v>1097</v>
      </c>
      <c r="J1757" s="151" t="s">
        <v>1098</v>
      </c>
      <c r="K1757" s="151" t="s">
        <v>736</v>
      </c>
      <c r="L1757" s="151" t="s">
        <v>1761</v>
      </c>
      <c r="M1757" s="158">
        <v>1234</v>
      </c>
    </row>
    <row r="1758" spans="1:13" hidden="1" outlineLevel="2" x14ac:dyDescent="0.2">
      <c r="A1758" s="156">
        <v>202009</v>
      </c>
      <c r="B1758" s="150">
        <v>1300000608</v>
      </c>
      <c r="C1758" s="151" t="s">
        <v>944</v>
      </c>
      <c r="D1758" s="152">
        <v>44103</v>
      </c>
      <c r="E1758" s="151" t="s">
        <v>777</v>
      </c>
      <c r="F1758" s="151" t="s">
        <v>607</v>
      </c>
      <c r="G1758" s="151" t="s">
        <v>62</v>
      </c>
      <c r="H1758" s="151" t="s">
        <v>62</v>
      </c>
      <c r="I1758" s="151" t="s">
        <v>868</v>
      </c>
      <c r="J1758" s="151" t="s">
        <v>869</v>
      </c>
      <c r="K1758" s="151" t="s">
        <v>736</v>
      </c>
      <c r="L1758" s="151" t="s">
        <v>62</v>
      </c>
      <c r="M1758" s="158">
        <v>-1295.56</v>
      </c>
    </row>
    <row r="1759" spans="1:13" hidden="1" outlineLevel="2" x14ac:dyDescent="0.2">
      <c r="A1759" s="156">
        <v>202009</v>
      </c>
      <c r="B1759" s="150">
        <v>1300000608</v>
      </c>
      <c r="C1759" s="151" t="s">
        <v>944</v>
      </c>
      <c r="D1759" s="152">
        <v>44103</v>
      </c>
      <c r="E1759" s="151" t="s">
        <v>506</v>
      </c>
      <c r="F1759" s="151" t="s">
        <v>507</v>
      </c>
      <c r="G1759" s="151" t="s">
        <v>817</v>
      </c>
      <c r="H1759" s="151" t="s">
        <v>526</v>
      </c>
      <c r="I1759" s="151" t="s">
        <v>868</v>
      </c>
      <c r="J1759" s="151" t="s">
        <v>869</v>
      </c>
      <c r="K1759" s="151" t="s">
        <v>736</v>
      </c>
      <c r="L1759" s="151" t="s">
        <v>1762</v>
      </c>
      <c r="M1759" s="158">
        <v>1295.56</v>
      </c>
    </row>
    <row r="1760" spans="1:13" hidden="1" outlineLevel="2" x14ac:dyDescent="0.2">
      <c r="A1760" s="156">
        <v>202009</v>
      </c>
      <c r="B1760" s="150">
        <v>1300000609</v>
      </c>
      <c r="C1760" s="151" t="s">
        <v>944</v>
      </c>
      <c r="D1760" s="152">
        <v>44103</v>
      </c>
      <c r="E1760" s="151" t="s">
        <v>412</v>
      </c>
      <c r="F1760" s="151" t="s">
        <v>413</v>
      </c>
      <c r="G1760" s="151" t="s">
        <v>817</v>
      </c>
      <c r="H1760" s="151" t="s">
        <v>526</v>
      </c>
      <c r="I1760" s="151" t="s">
        <v>849</v>
      </c>
      <c r="J1760" s="151" t="s">
        <v>850</v>
      </c>
      <c r="K1760" s="151" t="s">
        <v>736</v>
      </c>
      <c r="L1760" s="151" t="s">
        <v>1763</v>
      </c>
      <c r="M1760" s="158">
        <v>675</v>
      </c>
    </row>
    <row r="1761" spans="1:13" hidden="1" outlineLevel="2" x14ac:dyDescent="0.2">
      <c r="A1761" s="156">
        <v>202009</v>
      </c>
      <c r="B1761" s="150">
        <v>1300000609</v>
      </c>
      <c r="C1761" s="151" t="s">
        <v>944</v>
      </c>
      <c r="D1761" s="152">
        <v>44103</v>
      </c>
      <c r="E1761" s="151" t="s">
        <v>777</v>
      </c>
      <c r="F1761" s="151" t="s">
        <v>607</v>
      </c>
      <c r="G1761" s="151" t="s">
        <v>62</v>
      </c>
      <c r="H1761" s="151" t="s">
        <v>62</v>
      </c>
      <c r="I1761" s="151" t="s">
        <v>849</v>
      </c>
      <c r="J1761" s="151" t="s">
        <v>850</v>
      </c>
      <c r="K1761" s="151" t="s">
        <v>736</v>
      </c>
      <c r="L1761" s="151" t="s">
        <v>62</v>
      </c>
      <c r="M1761" s="158">
        <v>-675</v>
      </c>
    </row>
    <row r="1762" spans="1:13" hidden="1" outlineLevel="2" x14ac:dyDescent="0.2">
      <c r="A1762" s="156">
        <v>202009</v>
      </c>
      <c r="B1762" s="150">
        <v>1300000610</v>
      </c>
      <c r="C1762" s="151" t="s">
        <v>944</v>
      </c>
      <c r="D1762" s="152">
        <v>44106</v>
      </c>
      <c r="E1762" s="151" t="s">
        <v>777</v>
      </c>
      <c r="F1762" s="151" t="s">
        <v>607</v>
      </c>
      <c r="G1762" s="151" t="s">
        <v>62</v>
      </c>
      <c r="H1762" s="151" t="s">
        <v>62</v>
      </c>
      <c r="I1762" s="151" t="s">
        <v>857</v>
      </c>
      <c r="J1762" s="151" t="s">
        <v>755</v>
      </c>
      <c r="K1762" s="151" t="s">
        <v>736</v>
      </c>
      <c r="L1762" s="151" t="s">
        <v>62</v>
      </c>
      <c r="M1762" s="158">
        <v>-795620.79</v>
      </c>
    </row>
    <row r="1763" spans="1:13" hidden="1" outlineLevel="2" x14ac:dyDescent="0.2">
      <c r="A1763" s="156">
        <v>202009</v>
      </c>
      <c r="B1763" s="150">
        <v>1300000610</v>
      </c>
      <c r="C1763" s="151" t="s">
        <v>944</v>
      </c>
      <c r="D1763" s="152">
        <v>44106</v>
      </c>
      <c r="E1763" s="151" t="s">
        <v>914</v>
      </c>
      <c r="F1763" s="151" t="s">
        <v>562</v>
      </c>
      <c r="G1763" s="151" t="s">
        <v>62</v>
      </c>
      <c r="H1763" s="151" t="s">
        <v>62</v>
      </c>
      <c r="I1763" s="151" t="s">
        <v>857</v>
      </c>
      <c r="J1763" s="151" t="s">
        <v>755</v>
      </c>
      <c r="K1763" s="151" t="s">
        <v>736</v>
      </c>
      <c r="L1763" s="151" t="s">
        <v>1764</v>
      </c>
      <c r="M1763" s="158">
        <v>795620.79</v>
      </c>
    </row>
    <row r="1764" spans="1:13" hidden="1" outlineLevel="2" x14ac:dyDescent="0.2">
      <c r="A1764" s="156">
        <v>202009</v>
      </c>
      <c r="B1764" s="150">
        <v>1300000611</v>
      </c>
      <c r="C1764" s="151" t="s">
        <v>944</v>
      </c>
      <c r="D1764" s="152">
        <v>44104</v>
      </c>
      <c r="E1764" s="151" t="s">
        <v>777</v>
      </c>
      <c r="F1764" s="151" t="s">
        <v>607</v>
      </c>
      <c r="G1764" s="151" t="s">
        <v>62</v>
      </c>
      <c r="H1764" s="151" t="s">
        <v>62</v>
      </c>
      <c r="I1764" s="151" t="s">
        <v>1332</v>
      </c>
      <c r="J1764" s="151" t="s">
        <v>1333</v>
      </c>
      <c r="K1764" s="151" t="s">
        <v>736</v>
      </c>
      <c r="L1764" s="151" t="s">
        <v>62</v>
      </c>
      <c r="M1764" s="158">
        <v>-4483.93</v>
      </c>
    </row>
    <row r="1765" spans="1:13" hidden="1" outlineLevel="2" x14ac:dyDescent="0.2">
      <c r="A1765" s="156">
        <v>202009</v>
      </c>
      <c r="B1765" s="150">
        <v>1300000611</v>
      </c>
      <c r="C1765" s="151" t="s">
        <v>944</v>
      </c>
      <c r="D1765" s="152">
        <v>44104</v>
      </c>
      <c r="E1765" s="151" t="s">
        <v>324</v>
      </c>
      <c r="F1765" s="151" t="s">
        <v>325</v>
      </c>
      <c r="G1765" s="151" t="s">
        <v>976</v>
      </c>
      <c r="H1765" s="151" t="s">
        <v>344</v>
      </c>
      <c r="I1765" s="151" t="s">
        <v>1332</v>
      </c>
      <c r="J1765" s="151" t="s">
        <v>1333</v>
      </c>
      <c r="K1765" s="151" t="s">
        <v>736</v>
      </c>
      <c r="L1765" s="151" t="s">
        <v>1765</v>
      </c>
      <c r="M1765" s="158">
        <v>4483.93</v>
      </c>
    </row>
    <row r="1766" spans="1:13" hidden="1" outlineLevel="2" x14ac:dyDescent="0.2">
      <c r="A1766" s="156">
        <v>202009</v>
      </c>
      <c r="B1766" s="150">
        <v>1300000612</v>
      </c>
      <c r="C1766" s="151" t="s">
        <v>944</v>
      </c>
      <c r="D1766" s="152">
        <v>44109</v>
      </c>
      <c r="E1766" s="151" t="s">
        <v>777</v>
      </c>
      <c r="F1766" s="151" t="s">
        <v>607</v>
      </c>
      <c r="G1766" s="151" t="s">
        <v>62</v>
      </c>
      <c r="H1766" s="151" t="s">
        <v>62</v>
      </c>
      <c r="I1766" s="151" t="s">
        <v>868</v>
      </c>
      <c r="J1766" s="151" t="s">
        <v>869</v>
      </c>
      <c r="K1766" s="151" t="s">
        <v>736</v>
      </c>
      <c r="L1766" s="151" t="s">
        <v>62</v>
      </c>
      <c r="M1766" s="158">
        <v>-244.8</v>
      </c>
    </row>
    <row r="1767" spans="1:13" hidden="1" outlineLevel="2" x14ac:dyDescent="0.2">
      <c r="A1767" s="156">
        <v>202009</v>
      </c>
      <c r="B1767" s="150">
        <v>1300000612</v>
      </c>
      <c r="C1767" s="151" t="s">
        <v>944</v>
      </c>
      <c r="D1767" s="152">
        <v>44109</v>
      </c>
      <c r="E1767" s="151" t="s">
        <v>506</v>
      </c>
      <c r="F1767" s="151" t="s">
        <v>507</v>
      </c>
      <c r="G1767" s="151" t="s">
        <v>817</v>
      </c>
      <c r="H1767" s="151" t="s">
        <v>526</v>
      </c>
      <c r="I1767" s="151" t="s">
        <v>868</v>
      </c>
      <c r="J1767" s="151" t="s">
        <v>869</v>
      </c>
      <c r="K1767" s="151" t="s">
        <v>736</v>
      </c>
      <c r="L1767" s="151" t="s">
        <v>1766</v>
      </c>
      <c r="M1767" s="158">
        <v>244.8</v>
      </c>
    </row>
    <row r="1768" spans="1:13" hidden="1" outlineLevel="2" x14ac:dyDescent="0.2">
      <c r="A1768" s="156">
        <v>202009</v>
      </c>
      <c r="B1768" s="150">
        <v>1300000613</v>
      </c>
      <c r="C1768" s="151" t="s">
        <v>944</v>
      </c>
      <c r="D1768" s="152">
        <v>44110</v>
      </c>
      <c r="E1768" s="151" t="s">
        <v>316</v>
      </c>
      <c r="F1768" s="151" t="s">
        <v>317</v>
      </c>
      <c r="G1768" s="151" t="s">
        <v>817</v>
      </c>
      <c r="H1768" s="151" t="s">
        <v>526</v>
      </c>
      <c r="I1768" s="151" t="s">
        <v>851</v>
      </c>
      <c r="J1768" s="151" t="s">
        <v>852</v>
      </c>
      <c r="K1768" s="151" t="s">
        <v>736</v>
      </c>
      <c r="L1768" s="151" t="s">
        <v>1767</v>
      </c>
      <c r="M1768" s="158">
        <v>168.75</v>
      </c>
    </row>
    <row r="1769" spans="1:13" hidden="1" outlineLevel="2" x14ac:dyDescent="0.2">
      <c r="A1769" s="156">
        <v>202009</v>
      </c>
      <c r="B1769" s="150">
        <v>1300000613</v>
      </c>
      <c r="C1769" s="151" t="s">
        <v>944</v>
      </c>
      <c r="D1769" s="152">
        <v>44110</v>
      </c>
      <c r="E1769" s="151" t="s">
        <v>777</v>
      </c>
      <c r="F1769" s="151" t="s">
        <v>607</v>
      </c>
      <c r="G1769" s="151" t="s">
        <v>62</v>
      </c>
      <c r="H1769" s="151" t="s">
        <v>62</v>
      </c>
      <c r="I1769" s="151" t="s">
        <v>851</v>
      </c>
      <c r="J1769" s="151" t="s">
        <v>852</v>
      </c>
      <c r="K1769" s="151" t="s">
        <v>736</v>
      </c>
      <c r="L1769" s="151" t="s">
        <v>62</v>
      </c>
      <c r="M1769" s="158">
        <v>-168.75</v>
      </c>
    </row>
    <row r="1770" spans="1:13" hidden="1" outlineLevel="2" x14ac:dyDescent="0.2">
      <c r="A1770" s="156">
        <v>202009</v>
      </c>
      <c r="B1770" s="150">
        <v>1300000614</v>
      </c>
      <c r="C1770" s="151" t="s">
        <v>944</v>
      </c>
      <c r="D1770" s="152">
        <v>44109</v>
      </c>
      <c r="E1770" s="151" t="s">
        <v>777</v>
      </c>
      <c r="F1770" s="151" t="s">
        <v>607</v>
      </c>
      <c r="G1770" s="151" t="s">
        <v>62</v>
      </c>
      <c r="H1770" s="151" t="s">
        <v>62</v>
      </c>
      <c r="I1770" s="151" t="s">
        <v>866</v>
      </c>
      <c r="J1770" s="151" t="s">
        <v>867</v>
      </c>
      <c r="K1770" s="151" t="s">
        <v>736</v>
      </c>
      <c r="L1770" s="151" t="s">
        <v>62</v>
      </c>
      <c r="M1770" s="158">
        <v>-1335</v>
      </c>
    </row>
    <row r="1771" spans="1:13" hidden="1" outlineLevel="2" x14ac:dyDescent="0.2">
      <c r="A1771" s="156">
        <v>202009</v>
      </c>
      <c r="B1771" s="150">
        <v>1300000614</v>
      </c>
      <c r="C1771" s="151" t="s">
        <v>944</v>
      </c>
      <c r="D1771" s="152">
        <v>44109</v>
      </c>
      <c r="E1771" s="151" t="s">
        <v>316</v>
      </c>
      <c r="F1771" s="151" t="s">
        <v>317</v>
      </c>
      <c r="G1771" s="151" t="s">
        <v>876</v>
      </c>
      <c r="H1771" s="151" t="s">
        <v>360</v>
      </c>
      <c r="I1771" s="151" t="s">
        <v>866</v>
      </c>
      <c r="J1771" s="151" t="s">
        <v>867</v>
      </c>
      <c r="K1771" s="151" t="s">
        <v>736</v>
      </c>
      <c r="L1771" s="151" t="s">
        <v>1768</v>
      </c>
      <c r="M1771" s="158">
        <v>1335</v>
      </c>
    </row>
    <row r="1772" spans="1:13" hidden="1" outlineLevel="2" x14ac:dyDescent="0.2">
      <c r="A1772" s="156">
        <v>202009</v>
      </c>
      <c r="B1772" s="150">
        <v>1300000615</v>
      </c>
      <c r="C1772" s="151" t="s">
        <v>944</v>
      </c>
      <c r="D1772" s="152">
        <v>44110</v>
      </c>
      <c r="E1772" s="151" t="s">
        <v>316</v>
      </c>
      <c r="F1772" s="151" t="s">
        <v>317</v>
      </c>
      <c r="G1772" s="151" t="s">
        <v>876</v>
      </c>
      <c r="H1772" s="151" t="s">
        <v>466</v>
      </c>
      <c r="I1772" s="151" t="s">
        <v>851</v>
      </c>
      <c r="J1772" s="151" t="s">
        <v>852</v>
      </c>
      <c r="K1772" s="151" t="s">
        <v>736</v>
      </c>
      <c r="L1772" s="151" t="s">
        <v>1769</v>
      </c>
      <c r="M1772" s="158">
        <v>491.25</v>
      </c>
    </row>
    <row r="1773" spans="1:13" hidden="1" outlineLevel="2" x14ac:dyDescent="0.2">
      <c r="A1773" s="156">
        <v>202009</v>
      </c>
      <c r="B1773" s="150">
        <v>1300000615</v>
      </c>
      <c r="C1773" s="151" t="s">
        <v>944</v>
      </c>
      <c r="D1773" s="152">
        <v>44110</v>
      </c>
      <c r="E1773" s="151" t="s">
        <v>777</v>
      </c>
      <c r="F1773" s="151" t="s">
        <v>607</v>
      </c>
      <c r="G1773" s="151" t="s">
        <v>62</v>
      </c>
      <c r="H1773" s="151" t="s">
        <v>62</v>
      </c>
      <c r="I1773" s="151" t="s">
        <v>851</v>
      </c>
      <c r="J1773" s="151" t="s">
        <v>852</v>
      </c>
      <c r="K1773" s="151" t="s">
        <v>736</v>
      </c>
      <c r="L1773" s="151" t="s">
        <v>62</v>
      </c>
      <c r="M1773" s="158">
        <v>-491.25</v>
      </c>
    </row>
    <row r="1774" spans="1:13" hidden="1" outlineLevel="2" x14ac:dyDescent="0.2">
      <c r="A1774" s="156">
        <v>202009</v>
      </c>
      <c r="B1774" s="150">
        <v>1300000616</v>
      </c>
      <c r="C1774" s="151" t="s">
        <v>944</v>
      </c>
      <c r="D1774" s="152">
        <v>44115</v>
      </c>
      <c r="E1774" s="151" t="s">
        <v>777</v>
      </c>
      <c r="F1774" s="151" t="s">
        <v>607</v>
      </c>
      <c r="G1774" s="151" t="s">
        <v>62</v>
      </c>
      <c r="H1774" s="151" t="s">
        <v>62</v>
      </c>
      <c r="I1774" s="151" t="s">
        <v>860</v>
      </c>
      <c r="J1774" s="151" t="s">
        <v>861</v>
      </c>
      <c r="K1774" s="151" t="s">
        <v>736</v>
      </c>
      <c r="L1774" s="151" t="s">
        <v>62</v>
      </c>
      <c r="M1774" s="158">
        <v>-4184.99</v>
      </c>
    </row>
    <row r="1775" spans="1:13" hidden="1" outlineLevel="2" x14ac:dyDescent="0.2">
      <c r="A1775" s="156">
        <v>202009</v>
      </c>
      <c r="B1775" s="150">
        <v>1300000616</v>
      </c>
      <c r="C1775" s="151" t="s">
        <v>944</v>
      </c>
      <c r="D1775" s="152">
        <v>44115</v>
      </c>
      <c r="E1775" s="151" t="s">
        <v>316</v>
      </c>
      <c r="F1775" s="151" t="s">
        <v>317</v>
      </c>
      <c r="G1775" s="151" t="s">
        <v>807</v>
      </c>
      <c r="H1775" s="151" t="s">
        <v>418</v>
      </c>
      <c r="I1775" s="151" t="s">
        <v>860</v>
      </c>
      <c r="J1775" s="151" t="s">
        <v>861</v>
      </c>
      <c r="K1775" s="151" t="s">
        <v>736</v>
      </c>
      <c r="L1775" s="151" t="s">
        <v>1770</v>
      </c>
      <c r="M1775" s="158">
        <v>123.45</v>
      </c>
    </row>
    <row r="1776" spans="1:13" hidden="1" outlineLevel="2" x14ac:dyDescent="0.2">
      <c r="A1776" s="156">
        <v>202009</v>
      </c>
      <c r="B1776" s="150">
        <v>1300000616</v>
      </c>
      <c r="C1776" s="151" t="s">
        <v>944</v>
      </c>
      <c r="D1776" s="152">
        <v>44115</v>
      </c>
      <c r="E1776" s="151" t="s">
        <v>316</v>
      </c>
      <c r="F1776" s="151" t="s">
        <v>317</v>
      </c>
      <c r="G1776" s="151" t="s">
        <v>817</v>
      </c>
      <c r="H1776" s="151" t="s">
        <v>526</v>
      </c>
      <c r="I1776" s="151" t="s">
        <v>860</v>
      </c>
      <c r="J1776" s="151" t="s">
        <v>861</v>
      </c>
      <c r="K1776" s="151" t="s">
        <v>736</v>
      </c>
      <c r="L1776" s="151" t="s">
        <v>1771</v>
      </c>
      <c r="M1776" s="158">
        <v>123.45</v>
      </c>
    </row>
    <row r="1777" spans="1:13" hidden="1" outlineLevel="2" x14ac:dyDescent="0.2">
      <c r="A1777" s="156">
        <v>202009</v>
      </c>
      <c r="B1777" s="150">
        <v>1300000616</v>
      </c>
      <c r="C1777" s="151" t="s">
        <v>944</v>
      </c>
      <c r="D1777" s="152">
        <v>44115</v>
      </c>
      <c r="E1777" s="151" t="s">
        <v>316</v>
      </c>
      <c r="F1777" s="151" t="s">
        <v>317</v>
      </c>
      <c r="G1777" s="151" t="s">
        <v>817</v>
      </c>
      <c r="H1777" s="151" t="s">
        <v>536</v>
      </c>
      <c r="I1777" s="151" t="s">
        <v>860</v>
      </c>
      <c r="J1777" s="151" t="s">
        <v>861</v>
      </c>
      <c r="K1777" s="151" t="s">
        <v>736</v>
      </c>
      <c r="L1777" s="151" t="s">
        <v>1772</v>
      </c>
      <c r="M1777" s="158">
        <v>519.92999999999995</v>
      </c>
    </row>
    <row r="1778" spans="1:13" hidden="1" outlineLevel="2" x14ac:dyDescent="0.2">
      <c r="A1778" s="156">
        <v>202009</v>
      </c>
      <c r="B1778" s="150">
        <v>1300000616</v>
      </c>
      <c r="C1778" s="151" t="s">
        <v>944</v>
      </c>
      <c r="D1778" s="152">
        <v>44115</v>
      </c>
      <c r="E1778" s="151" t="s">
        <v>316</v>
      </c>
      <c r="F1778" s="151" t="s">
        <v>317</v>
      </c>
      <c r="G1778" s="151" t="s">
        <v>817</v>
      </c>
      <c r="H1778" s="151" t="s">
        <v>536</v>
      </c>
      <c r="I1778" s="151" t="s">
        <v>860</v>
      </c>
      <c r="J1778" s="151" t="s">
        <v>861</v>
      </c>
      <c r="K1778" s="151" t="s">
        <v>736</v>
      </c>
      <c r="L1778" s="151" t="s">
        <v>1773</v>
      </c>
      <c r="M1778" s="158">
        <v>401.87</v>
      </c>
    </row>
    <row r="1779" spans="1:13" hidden="1" outlineLevel="2" x14ac:dyDescent="0.2">
      <c r="A1779" s="156">
        <v>202009</v>
      </c>
      <c r="B1779" s="150">
        <v>1300000616</v>
      </c>
      <c r="C1779" s="151" t="s">
        <v>944</v>
      </c>
      <c r="D1779" s="152">
        <v>44115</v>
      </c>
      <c r="E1779" s="151" t="s">
        <v>316</v>
      </c>
      <c r="F1779" s="151" t="s">
        <v>317</v>
      </c>
      <c r="G1779" s="151" t="s">
        <v>817</v>
      </c>
      <c r="H1779" s="151" t="s">
        <v>536</v>
      </c>
      <c r="I1779" s="151" t="s">
        <v>860</v>
      </c>
      <c r="J1779" s="151" t="s">
        <v>861</v>
      </c>
      <c r="K1779" s="151" t="s">
        <v>736</v>
      </c>
      <c r="L1779" s="151" t="s">
        <v>1774</v>
      </c>
      <c r="M1779" s="158">
        <v>123.45</v>
      </c>
    </row>
    <row r="1780" spans="1:13" hidden="1" outlineLevel="2" x14ac:dyDescent="0.2">
      <c r="A1780" s="156">
        <v>202009</v>
      </c>
      <c r="B1780" s="150">
        <v>1300000616</v>
      </c>
      <c r="C1780" s="151" t="s">
        <v>944</v>
      </c>
      <c r="D1780" s="152">
        <v>44115</v>
      </c>
      <c r="E1780" s="151" t="s">
        <v>316</v>
      </c>
      <c r="F1780" s="151" t="s">
        <v>317</v>
      </c>
      <c r="G1780" s="151" t="s">
        <v>817</v>
      </c>
      <c r="H1780" s="151" t="s">
        <v>526</v>
      </c>
      <c r="I1780" s="151" t="s">
        <v>860</v>
      </c>
      <c r="J1780" s="151" t="s">
        <v>861</v>
      </c>
      <c r="K1780" s="151" t="s">
        <v>736</v>
      </c>
      <c r="L1780" s="151" t="s">
        <v>1775</v>
      </c>
      <c r="M1780" s="158">
        <v>250.68</v>
      </c>
    </row>
    <row r="1781" spans="1:13" hidden="1" outlineLevel="2" x14ac:dyDescent="0.2">
      <c r="A1781" s="156">
        <v>202009</v>
      </c>
      <c r="B1781" s="150">
        <v>1300000616</v>
      </c>
      <c r="C1781" s="151" t="s">
        <v>944</v>
      </c>
      <c r="D1781" s="152">
        <v>44115</v>
      </c>
      <c r="E1781" s="151" t="s">
        <v>320</v>
      </c>
      <c r="F1781" s="151" t="s">
        <v>321</v>
      </c>
      <c r="G1781" s="151" t="s">
        <v>817</v>
      </c>
      <c r="H1781" s="151" t="s">
        <v>443</v>
      </c>
      <c r="I1781" s="151" t="s">
        <v>860</v>
      </c>
      <c r="J1781" s="151" t="s">
        <v>861</v>
      </c>
      <c r="K1781" s="151" t="s">
        <v>736</v>
      </c>
      <c r="L1781" s="151" t="s">
        <v>1776</v>
      </c>
      <c r="M1781" s="158">
        <v>333.99</v>
      </c>
    </row>
    <row r="1782" spans="1:13" hidden="1" outlineLevel="2" x14ac:dyDescent="0.2">
      <c r="A1782" s="156">
        <v>202009</v>
      </c>
      <c r="B1782" s="150">
        <v>1300000616</v>
      </c>
      <c r="C1782" s="151" t="s">
        <v>944</v>
      </c>
      <c r="D1782" s="152">
        <v>44115</v>
      </c>
      <c r="E1782" s="151" t="s">
        <v>320</v>
      </c>
      <c r="F1782" s="151" t="s">
        <v>321</v>
      </c>
      <c r="G1782" s="151" t="s">
        <v>817</v>
      </c>
      <c r="H1782" s="151" t="s">
        <v>526</v>
      </c>
      <c r="I1782" s="151" t="s">
        <v>860</v>
      </c>
      <c r="J1782" s="151" t="s">
        <v>861</v>
      </c>
      <c r="K1782" s="151" t="s">
        <v>736</v>
      </c>
      <c r="L1782" s="151" t="s">
        <v>1777</v>
      </c>
      <c r="M1782" s="158">
        <v>276.93</v>
      </c>
    </row>
    <row r="1783" spans="1:13" hidden="1" outlineLevel="2" x14ac:dyDescent="0.2">
      <c r="A1783" s="156">
        <v>202009</v>
      </c>
      <c r="B1783" s="150">
        <v>1300000616</v>
      </c>
      <c r="C1783" s="151" t="s">
        <v>944</v>
      </c>
      <c r="D1783" s="152">
        <v>44115</v>
      </c>
      <c r="E1783" s="151" t="s">
        <v>320</v>
      </c>
      <c r="F1783" s="151" t="s">
        <v>321</v>
      </c>
      <c r="G1783" s="151" t="s">
        <v>817</v>
      </c>
      <c r="H1783" s="151" t="s">
        <v>443</v>
      </c>
      <c r="I1783" s="151" t="s">
        <v>860</v>
      </c>
      <c r="J1783" s="151" t="s">
        <v>861</v>
      </c>
      <c r="K1783" s="151" t="s">
        <v>736</v>
      </c>
      <c r="L1783" s="151" t="s">
        <v>1778</v>
      </c>
      <c r="M1783" s="158">
        <v>259.11</v>
      </c>
    </row>
    <row r="1784" spans="1:13" hidden="1" outlineLevel="2" x14ac:dyDescent="0.2">
      <c r="A1784" s="156">
        <v>202009</v>
      </c>
      <c r="B1784" s="150">
        <v>1300000616</v>
      </c>
      <c r="C1784" s="151" t="s">
        <v>944</v>
      </c>
      <c r="D1784" s="152">
        <v>44115</v>
      </c>
      <c r="E1784" s="151" t="s">
        <v>316</v>
      </c>
      <c r="F1784" s="151" t="s">
        <v>317</v>
      </c>
      <c r="G1784" s="151" t="s">
        <v>817</v>
      </c>
      <c r="H1784" s="151" t="s">
        <v>540</v>
      </c>
      <c r="I1784" s="151" t="s">
        <v>860</v>
      </c>
      <c r="J1784" s="151" t="s">
        <v>861</v>
      </c>
      <c r="K1784" s="151" t="s">
        <v>736</v>
      </c>
      <c r="L1784" s="151" t="s">
        <v>1779</v>
      </c>
      <c r="M1784" s="158">
        <v>1283.46</v>
      </c>
    </row>
    <row r="1785" spans="1:13" hidden="1" outlineLevel="2" x14ac:dyDescent="0.2">
      <c r="A1785" s="156">
        <v>202009</v>
      </c>
      <c r="B1785" s="150">
        <v>1300000616</v>
      </c>
      <c r="C1785" s="151" t="s">
        <v>944</v>
      </c>
      <c r="D1785" s="152">
        <v>44115</v>
      </c>
      <c r="E1785" s="151" t="s">
        <v>316</v>
      </c>
      <c r="F1785" s="151" t="s">
        <v>317</v>
      </c>
      <c r="G1785" s="151" t="s">
        <v>817</v>
      </c>
      <c r="H1785" s="151" t="s">
        <v>540</v>
      </c>
      <c r="I1785" s="151" t="s">
        <v>860</v>
      </c>
      <c r="J1785" s="151" t="s">
        <v>861</v>
      </c>
      <c r="K1785" s="151" t="s">
        <v>736</v>
      </c>
      <c r="L1785" s="151" t="s">
        <v>1780</v>
      </c>
      <c r="M1785" s="158">
        <v>125.99</v>
      </c>
    </row>
    <row r="1786" spans="1:13" hidden="1" outlineLevel="2" x14ac:dyDescent="0.2">
      <c r="A1786" s="156">
        <v>202009</v>
      </c>
      <c r="B1786" s="150">
        <v>1300000616</v>
      </c>
      <c r="C1786" s="151" t="s">
        <v>944</v>
      </c>
      <c r="D1786" s="152">
        <v>44115</v>
      </c>
      <c r="E1786" s="151" t="s">
        <v>316</v>
      </c>
      <c r="F1786" s="151" t="s">
        <v>317</v>
      </c>
      <c r="G1786" s="151" t="s">
        <v>817</v>
      </c>
      <c r="H1786" s="151" t="s">
        <v>540</v>
      </c>
      <c r="I1786" s="151" t="s">
        <v>860</v>
      </c>
      <c r="J1786" s="151" t="s">
        <v>861</v>
      </c>
      <c r="K1786" s="151" t="s">
        <v>736</v>
      </c>
      <c r="L1786" s="151" t="s">
        <v>1781</v>
      </c>
      <c r="M1786" s="158">
        <v>239.23</v>
      </c>
    </row>
    <row r="1787" spans="1:13" hidden="1" outlineLevel="2" x14ac:dyDescent="0.2">
      <c r="A1787" s="156">
        <v>202009</v>
      </c>
      <c r="B1787" s="150">
        <v>1300000616</v>
      </c>
      <c r="C1787" s="151" t="s">
        <v>944</v>
      </c>
      <c r="D1787" s="152">
        <v>44115</v>
      </c>
      <c r="E1787" s="151" t="s">
        <v>316</v>
      </c>
      <c r="F1787" s="151" t="s">
        <v>317</v>
      </c>
      <c r="G1787" s="151" t="s">
        <v>817</v>
      </c>
      <c r="H1787" s="151" t="s">
        <v>536</v>
      </c>
      <c r="I1787" s="151" t="s">
        <v>860</v>
      </c>
      <c r="J1787" s="151" t="s">
        <v>861</v>
      </c>
      <c r="K1787" s="151" t="s">
        <v>736</v>
      </c>
      <c r="L1787" s="151" t="s">
        <v>1782</v>
      </c>
      <c r="M1787" s="158">
        <v>123.45</v>
      </c>
    </row>
    <row r="1788" spans="1:13" hidden="1" outlineLevel="1" collapsed="1" x14ac:dyDescent="0.2">
      <c r="A1788" s="157">
        <v>202009</v>
      </c>
      <c r="B1788" s="153"/>
      <c r="C1788" s="154"/>
      <c r="D1788" s="155"/>
      <c r="E1788" s="154"/>
      <c r="F1788" s="154"/>
      <c r="G1788" s="154"/>
      <c r="H1788" s="154"/>
      <c r="I1788" s="154"/>
      <c r="J1788" s="154"/>
      <c r="K1788" s="154"/>
      <c r="L1788" s="154"/>
      <c r="M1788" s="159">
        <f>SUBTOTAL(9,M1598:M1787)</f>
        <v>0</v>
      </c>
    </row>
    <row r="1789" spans="1:13" hidden="1" outlineLevel="2" x14ac:dyDescent="0.2">
      <c r="A1789" s="156">
        <v>202010</v>
      </c>
      <c r="B1789" s="150">
        <v>3100026</v>
      </c>
      <c r="C1789" s="151" t="s">
        <v>732</v>
      </c>
      <c r="D1789" s="152">
        <v>44111</v>
      </c>
      <c r="E1789" s="151" t="s">
        <v>733</v>
      </c>
      <c r="F1789" s="151" t="s">
        <v>13</v>
      </c>
      <c r="G1789" s="151" t="s">
        <v>62</v>
      </c>
      <c r="H1789" s="151" t="s">
        <v>62</v>
      </c>
      <c r="I1789" s="151" t="s">
        <v>734</v>
      </c>
      <c r="J1789" s="151" t="s">
        <v>735</v>
      </c>
      <c r="K1789" s="151" t="s">
        <v>736</v>
      </c>
      <c r="L1789" s="151" t="s">
        <v>1783</v>
      </c>
      <c r="M1789" s="158">
        <v>-230427.66</v>
      </c>
    </row>
    <row r="1790" spans="1:13" hidden="1" outlineLevel="2" x14ac:dyDescent="0.2">
      <c r="A1790" s="156">
        <v>202010</v>
      </c>
      <c r="B1790" s="150">
        <v>3100026</v>
      </c>
      <c r="C1790" s="151" t="s">
        <v>732</v>
      </c>
      <c r="D1790" s="152">
        <v>44111</v>
      </c>
      <c r="E1790" s="151" t="s">
        <v>733</v>
      </c>
      <c r="F1790" s="151" t="s">
        <v>13</v>
      </c>
      <c r="G1790" s="151" t="s">
        <v>62</v>
      </c>
      <c r="H1790" s="151" t="s">
        <v>62</v>
      </c>
      <c r="I1790" s="151" t="s">
        <v>758</v>
      </c>
      <c r="J1790" s="151" t="s">
        <v>759</v>
      </c>
      <c r="K1790" s="151" t="s">
        <v>736</v>
      </c>
      <c r="L1790" s="151" t="s">
        <v>1784</v>
      </c>
      <c r="M1790" s="158">
        <v>-89030.45</v>
      </c>
    </row>
    <row r="1791" spans="1:13" hidden="1" outlineLevel="2" x14ac:dyDescent="0.2">
      <c r="A1791" s="156">
        <v>202010</v>
      </c>
      <c r="B1791" s="150">
        <v>3100026</v>
      </c>
      <c r="C1791" s="151" t="s">
        <v>732</v>
      </c>
      <c r="D1791" s="152">
        <v>44111</v>
      </c>
      <c r="E1791" s="151" t="s">
        <v>733</v>
      </c>
      <c r="F1791" s="151" t="s">
        <v>13</v>
      </c>
      <c r="G1791" s="151" t="s">
        <v>62</v>
      </c>
      <c r="H1791" s="151" t="s">
        <v>62</v>
      </c>
      <c r="I1791" s="151" t="s">
        <v>738</v>
      </c>
      <c r="J1791" s="151" t="s">
        <v>739</v>
      </c>
      <c r="K1791" s="151" t="s">
        <v>736</v>
      </c>
      <c r="L1791" s="151" t="s">
        <v>1785</v>
      </c>
      <c r="M1791" s="158">
        <v>-68410.710000000006</v>
      </c>
    </row>
    <row r="1792" spans="1:13" hidden="1" outlineLevel="2" x14ac:dyDescent="0.2">
      <c r="A1792" s="156">
        <v>202010</v>
      </c>
      <c r="B1792" s="150">
        <v>3100026</v>
      </c>
      <c r="C1792" s="151" t="s">
        <v>732</v>
      </c>
      <c r="D1792" s="152">
        <v>44111</v>
      </c>
      <c r="E1792" s="151" t="s">
        <v>741</v>
      </c>
      <c r="F1792" s="151" t="s">
        <v>586</v>
      </c>
      <c r="G1792" s="151" t="s">
        <v>62</v>
      </c>
      <c r="H1792" s="151" t="s">
        <v>62</v>
      </c>
      <c r="I1792" s="151" t="s">
        <v>62</v>
      </c>
      <c r="J1792" s="151" t="s">
        <v>62</v>
      </c>
      <c r="K1792" s="151" t="s">
        <v>736</v>
      </c>
      <c r="L1792" s="151" t="s">
        <v>1786</v>
      </c>
      <c r="M1792" s="158">
        <v>387868.82</v>
      </c>
    </row>
    <row r="1793" spans="1:13" hidden="1" outlineLevel="2" x14ac:dyDescent="0.2">
      <c r="A1793" s="156">
        <v>202010</v>
      </c>
      <c r="B1793" s="150">
        <v>15200036</v>
      </c>
      <c r="C1793" s="151" t="s">
        <v>772</v>
      </c>
      <c r="D1793" s="152">
        <v>44135</v>
      </c>
      <c r="E1793" s="151" t="s">
        <v>441</v>
      </c>
      <c r="F1793" s="151" t="s">
        <v>442</v>
      </c>
      <c r="G1793" s="151" t="s">
        <v>876</v>
      </c>
      <c r="H1793" s="151" t="s">
        <v>466</v>
      </c>
      <c r="I1793" s="151" t="s">
        <v>785</v>
      </c>
      <c r="J1793" s="151" t="s">
        <v>739</v>
      </c>
      <c r="K1793" s="151" t="s">
        <v>736</v>
      </c>
      <c r="L1793" s="151" t="s">
        <v>1787</v>
      </c>
      <c r="M1793" s="158">
        <v>-30000</v>
      </c>
    </row>
    <row r="1794" spans="1:13" hidden="1" outlineLevel="2" x14ac:dyDescent="0.2">
      <c r="A1794" s="156">
        <v>202010</v>
      </c>
      <c r="B1794" s="150">
        <v>15200036</v>
      </c>
      <c r="C1794" s="151" t="s">
        <v>772</v>
      </c>
      <c r="D1794" s="152">
        <v>44135</v>
      </c>
      <c r="E1794" s="151" t="s">
        <v>370</v>
      </c>
      <c r="F1794" s="151" t="s">
        <v>371</v>
      </c>
      <c r="G1794" s="151" t="s">
        <v>876</v>
      </c>
      <c r="H1794" s="151" t="s">
        <v>466</v>
      </c>
      <c r="I1794" s="151" t="s">
        <v>785</v>
      </c>
      <c r="J1794" s="151" t="s">
        <v>739</v>
      </c>
      <c r="K1794" s="151" t="s">
        <v>736</v>
      </c>
      <c r="L1794" s="151" t="s">
        <v>1787</v>
      </c>
      <c r="M1794" s="158">
        <v>30000</v>
      </c>
    </row>
    <row r="1795" spans="1:13" hidden="1" outlineLevel="2" x14ac:dyDescent="0.2">
      <c r="A1795" s="156">
        <v>202010</v>
      </c>
      <c r="B1795" s="150">
        <v>15200036</v>
      </c>
      <c r="C1795" s="151" t="s">
        <v>772</v>
      </c>
      <c r="D1795" s="152">
        <v>44135</v>
      </c>
      <c r="E1795" s="151" t="s">
        <v>777</v>
      </c>
      <c r="F1795" s="151" t="s">
        <v>607</v>
      </c>
      <c r="G1795" s="151" t="s">
        <v>62</v>
      </c>
      <c r="H1795" s="151" t="s">
        <v>62</v>
      </c>
      <c r="I1795" s="151" t="s">
        <v>785</v>
      </c>
      <c r="J1795" s="151" t="s">
        <v>739</v>
      </c>
      <c r="K1795" s="151" t="s">
        <v>736</v>
      </c>
      <c r="L1795" s="151" t="s">
        <v>1787</v>
      </c>
      <c r="M1795" s="158">
        <v>-30000</v>
      </c>
    </row>
    <row r="1796" spans="1:13" hidden="1" outlineLevel="2" x14ac:dyDescent="0.2">
      <c r="A1796" s="156">
        <v>202010</v>
      </c>
      <c r="B1796" s="150">
        <v>15200036</v>
      </c>
      <c r="C1796" s="151" t="s">
        <v>772</v>
      </c>
      <c r="D1796" s="152">
        <v>44135</v>
      </c>
      <c r="E1796" s="151" t="s">
        <v>1788</v>
      </c>
      <c r="F1796" s="151" t="s">
        <v>559</v>
      </c>
      <c r="G1796" s="151" t="s">
        <v>62</v>
      </c>
      <c r="H1796" s="151" t="s">
        <v>62</v>
      </c>
      <c r="I1796" s="151" t="s">
        <v>785</v>
      </c>
      <c r="J1796" s="151" t="s">
        <v>739</v>
      </c>
      <c r="K1796" s="151" t="s">
        <v>736</v>
      </c>
      <c r="L1796" s="151" t="s">
        <v>1787</v>
      </c>
      <c r="M1796" s="158">
        <v>30000</v>
      </c>
    </row>
    <row r="1797" spans="1:13" hidden="1" outlineLevel="2" x14ac:dyDescent="0.2">
      <c r="A1797" s="156">
        <v>202010</v>
      </c>
      <c r="B1797" s="150">
        <v>22200042</v>
      </c>
      <c r="C1797" s="151" t="s">
        <v>813</v>
      </c>
      <c r="D1797" s="152">
        <v>44140</v>
      </c>
      <c r="E1797" s="151" t="s">
        <v>733</v>
      </c>
      <c r="F1797" s="151" t="s">
        <v>13</v>
      </c>
      <c r="G1797" s="151" t="s">
        <v>62</v>
      </c>
      <c r="H1797" s="151" t="s">
        <v>62</v>
      </c>
      <c r="I1797" s="151" t="s">
        <v>734</v>
      </c>
      <c r="J1797" s="151" t="s">
        <v>735</v>
      </c>
      <c r="K1797" s="151" t="s">
        <v>736</v>
      </c>
      <c r="L1797" s="151" t="s">
        <v>1789</v>
      </c>
      <c r="M1797" s="158">
        <v>12000</v>
      </c>
    </row>
    <row r="1798" spans="1:13" hidden="1" outlineLevel="2" x14ac:dyDescent="0.2">
      <c r="A1798" s="156">
        <v>202010</v>
      </c>
      <c r="B1798" s="150">
        <v>22200042</v>
      </c>
      <c r="C1798" s="151" t="s">
        <v>813</v>
      </c>
      <c r="D1798" s="152">
        <v>44140</v>
      </c>
      <c r="E1798" s="151" t="s">
        <v>453</v>
      </c>
      <c r="F1798" s="151" t="s">
        <v>454</v>
      </c>
      <c r="G1798" s="151" t="s">
        <v>919</v>
      </c>
      <c r="H1798" s="151" t="s">
        <v>456</v>
      </c>
      <c r="I1798" s="151" t="s">
        <v>734</v>
      </c>
      <c r="J1798" s="151" t="s">
        <v>735</v>
      </c>
      <c r="K1798" s="151" t="s">
        <v>736</v>
      </c>
      <c r="L1798" s="151" t="s">
        <v>1789</v>
      </c>
      <c r="M1798" s="158">
        <v>-12000</v>
      </c>
    </row>
    <row r="1799" spans="1:13" hidden="1" outlineLevel="2" x14ac:dyDescent="0.2">
      <c r="A1799" s="156">
        <v>202010</v>
      </c>
      <c r="B1799" s="150">
        <v>22200043</v>
      </c>
      <c r="C1799" s="151" t="s">
        <v>813</v>
      </c>
      <c r="D1799" s="152">
        <v>44140</v>
      </c>
      <c r="E1799" s="151" t="s">
        <v>453</v>
      </c>
      <c r="F1799" s="151" t="s">
        <v>454</v>
      </c>
      <c r="G1799" s="151" t="s">
        <v>919</v>
      </c>
      <c r="H1799" s="151" t="s">
        <v>456</v>
      </c>
      <c r="I1799" s="151" t="s">
        <v>1790</v>
      </c>
      <c r="J1799" s="151" t="s">
        <v>795</v>
      </c>
      <c r="K1799" s="151" t="s">
        <v>736</v>
      </c>
      <c r="L1799" s="151" t="s">
        <v>1789</v>
      </c>
      <c r="M1799" s="158">
        <v>-4500</v>
      </c>
    </row>
    <row r="1800" spans="1:13" hidden="1" outlineLevel="2" x14ac:dyDescent="0.2">
      <c r="A1800" s="156">
        <v>202010</v>
      </c>
      <c r="B1800" s="150">
        <v>22200043</v>
      </c>
      <c r="C1800" s="151" t="s">
        <v>813</v>
      </c>
      <c r="D1800" s="152">
        <v>44140</v>
      </c>
      <c r="E1800" s="151" t="s">
        <v>733</v>
      </c>
      <c r="F1800" s="151" t="s">
        <v>13</v>
      </c>
      <c r="G1800" s="151" t="s">
        <v>62</v>
      </c>
      <c r="H1800" s="151" t="s">
        <v>62</v>
      </c>
      <c r="I1800" s="151" t="s">
        <v>1790</v>
      </c>
      <c r="J1800" s="151" t="s">
        <v>795</v>
      </c>
      <c r="K1800" s="151" t="s">
        <v>736</v>
      </c>
      <c r="L1800" s="151" t="s">
        <v>1789</v>
      </c>
      <c r="M1800" s="158">
        <v>4500</v>
      </c>
    </row>
    <row r="1801" spans="1:13" hidden="1" outlineLevel="2" x14ac:dyDescent="0.2">
      <c r="A1801" s="156">
        <v>202010</v>
      </c>
      <c r="B1801" s="150">
        <v>22200044</v>
      </c>
      <c r="C1801" s="151" t="s">
        <v>813</v>
      </c>
      <c r="D1801" s="152">
        <v>44140</v>
      </c>
      <c r="E1801" s="151" t="s">
        <v>733</v>
      </c>
      <c r="F1801" s="151" t="s">
        <v>13</v>
      </c>
      <c r="G1801" s="151" t="s">
        <v>62</v>
      </c>
      <c r="H1801" s="151" t="s">
        <v>62</v>
      </c>
      <c r="I1801" s="151" t="s">
        <v>1342</v>
      </c>
      <c r="J1801" s="151" t="s">
        <v>1343</v>
      </c>
      <c r="K1801" s="151" t="s">
        <v>736</v>
      </c>
      <c r="L1801" s="151" t="s">
        <v>1789</v>
      </c>
      <c r="M1801" s="158">
        <v>4500</v>
      </c>
    </row>
    <row r="1802" spans="1:13" hidden="1" outlineLevel="2" x14ac:dyDescent="0.2">
      <c r="A1802" s="156">
        <v>202010</v>
      </c>
      <c r="B1802" s="150">
        <v>22200044</v>
      </c>
      <c r="C1802" s="151" t="s">
        <v>813</v>
      </c>
      <c r="D1802" s="152">
        <v>44140</v>
      </c>
      <c r="E1802" s="151" t="s">
        <v>453</v>
      </c>
      <c r="F1802" s="151" t="s">
        <v>454</v>
      </c>
      <c r="G1802" s="151" t="s">
        <v>919</v>
      </c>
      <c r="H1802" s="151" t="s">
        <v>456</v>
      </c>
      <c r="I1802" s="151" t="s">
        <v>1342</v>
      </c>
      <c r="J1802" s="151" t="s">
        <v>1343</v>
      </c>
      <c r="K1802" s="151" t="s">
        <v>736</v>
      </c>
      <c r="L1802" s="151" t="s">
        <v>1789</v>
      </c>
      <c r="M1802" s="158">
        <v>-4500</v>
      </c>
    </row>
    <row r="1803" spans="1:13" hidden="1" outlineLevel="2" x14ac:dyDescent="0.2">
      <c r="A1803" s="156">
        <v>202010</v>
      </c>
      <c r="B1803" s="150">
        <v>22200045</v>
      </c>
      <c r="C1803" s="151" t="s">
        <v>813</v>
      </c>
      <c r="D1803" s="152">
        <v>44140</v>
      </c>
      <c r="E1803" s="151" t="s">
        <v>453</v>
      </c>
      <c r="F1803" s="151" t="s">
        <v>454</v>
      </c>
      <c r="G1803" s="151" t="s">
        <v>919</v>
      </c>
      <c r="H1803" s="151" t="s">
        <v>456</v>
      </c>
      <c r="I1803" s="151" t="s">
        <v>825</v>
      </c>
      <c r="J1803" s="151" t="s">
        <v>826</v>
      </c>
      <c r="K1803" s="151" t="s">
        <v>736</v>
      </c>
      <c r="L1803" s="151" t="s">
        <v>1789</v>
      </c>
      <c r="M1803" s="158">
        <v>-4500</v>
      </c>
    </row>
    <row r="1804" spans="1:13" hidden="1" outlineLevel="2" x14ac:dyDescent="0.2">
      <c r="A1804" s="156">
        <v>202010</v>
      </c>
      <c r="B1804" s="150">
        <v>22200045</v>
      </c>
      <c r="C1804" s="151" t="s">
        <v>813</v>
      </c>
      <c r="D1804" s="152">
        <v>44140</v>
      </c>
      <c r="E1804" s="151" t="s">
        <v>733</v>
      </c>
      <c r="F1804" s="151" t="s">
        <v>13</v>
      </c>
      <c r="G1804" s="151" t="s">
        <v>62</v>
      </c>
      <c r="H1804" s="151" t="s">
        <v>62</v>
      </c>
      <c r="I1804" s="151" t="s">
        <v>825</v>
      </c>
      <c r="J1804" s="151" t="s">
        <v>826</v>
      </c>
      <c r="K1804" s="151" t="s">
        <v>736</v>
      </c>
      <c r="L1804" s="151" t="s">
        <v>1789</v>
      </c>
      <c r="M1804" s="158">
        <v>4500</v>
      </c>
    </row>
    <row r="1805" spans="1:13" hidden="1" outlineLevel="2" x14ac:dyDescent="0.2">
      <c r="A1805" s="156">
        <v>202010</v>
      </c>
      <c r="B1805" s="150">
        <v>22200046</v>
      </c>
      <c r="C1805" s="151" t="s">
        <v>813</v>
      </c>
      <c r="D1805" s="152">
        <v>44140</v>
      </c>
      <c r="E1805" s="151" t="s">
        <v>733</v>
      </c>
      <c r="F1805" s="151" t="s">
        <v>13</v>
      </c>
      <c r="G1805" s="151" t="s">
        <v>62</v>
      </c>
      <c r="H1805" s="151" t="s">
        <v>62</v>
      </c>
      <c r="I1805" s="151" t="s">
        <v>829</v>
      </c>
      <c r="J1805" s="151" t="s">
        <v>804</v>
      </c>
      <c r="K1805" s="151" t="s">
        <v>736</v>
      </c>
      <c r="L1805" s="151" t="s">
        <v>1789</v>
      </c>
      <c r="M1805" s="158">
        <v>9000</v>
      </c>
    </row>
    <row r="1806" spans="1:13" hidden="1" outlineLevel="2" x14ac:dyDescent="0.2">
      <c r="A1806" s="156">
        <v>202010</v>
      </c>
      <c r="B1806" s="150">
        <v>22200046</v>
      </c>
      <c r="C1806" s="151" t="s">
        <v>813</v>
      </c>
      <c r="D1806" s="152">
        <v>44140</v>
      </c>
      <c r="E1806" s="151" t="s">
        <v>453</v>
      </c>
      <c r="F1806" s="151" t="s">
        <v>454</v>
      </c>
      <c r="G1806" s="151" t="s">
        <v>919</v>
      </c>
      <c r="H1806" s="151" t="s">
        <v>456</v>
      </c>
      <c r="I1806" s="151" t="s">
        <v>829</v>
      </c>
      <c r="J1806" s="151" t="s">
        <v>804</v>
      </c>
      <c r="K1806" s="151" t="s">
        <v>736</v>
      </c>
      <c r="L1806" s="151" t="s">
        <v>1789</v>
      </c>
      <c r="M1806" s="158">
        <v>-9000</v>
      </c>
    </row>
    <row r="1807" spans="1:13" hidden="1" outlineLevel="2" x14ac:dyDescent="0.2">
      <c r="A1807" s="156">
        <v>202010</v>
      </c>
      <c r="B1807" s="150">
        <v>22200047</v>
      </c>
      <c r="C1807" s="151" t="s">
        <v>813</v>
      </c>
      <c r="D1807" s="152">
        <v>44140</v>
      </c>
      <c r="E1807" s="151" t="s">
        <v>453</v>
      </c>
      <c r="F1807" s="151" t="s">
        <v>454</v>
      </c>
      <c r="G1807" s="151" t="s">
        <v>919</v>
      </c>
      <c r="H1807" s="151" t="s">
        <v>456</v>
      </c>
      <c r="I1807" s="151" t="s">
        <v>1791</v>
      </c>
      <c r="J1807" s="151" t="s">
        <v>1371</v>
      </c>
      <c r="K1807" s="151" t="s">
        <v>736</v>
      </c>
      <c r="L1807" s="151" t="s">
        <v>1789</v>
      </c>
      <c r="M1807" s="158">
        <v>-4500</v>
      </c>
    </row>
    <row r="1808" spans="1:13" hidden="1" outlineLevel="2" x14ac:dyDescent="0.2">
      <c r="A1808" s="156">
        <v>202010</v>
      </c>
      <c r="B1808" s="150">
        <v>22200047</v>
      </c>
      <c r="C1808" s="151" t="s">
        <v>813</v>
      </c>
      <c r="D1808" s="152">
        <v>44140</v>
      </c>
      <c r="E1808" s="151" t="s">
        <v>733</v>
      </c>
      <c r="F1808" s="151" t="s">
        <v>13</v>
      </c>
      <c r="G1808" s="151" t="s">
        <v>62</v>
      </c>
      <c r="H1808" s="151" t="s">
        <v>62</v>
      </c>
      <c r="I1808" s="151" t="s">
        <v>1791</v>
      </c>
      <c r="J1808" s="151" t="s">
        <v>1371</v>
      </c>
      <c r="K1808" s="151" t="s">
        <v>736</v>
      </c>
      <c r="L1808" s="151" t="s">
        <v>1789</v>
      </c>
      <c r="M1808" s="158">
        <v>4500</v>
      </c>
    </row>
    <row r="1809" spans="1:13" hidden="1" outlineLevel="2" x14ac:dyDescent="0.2">
      <c r="A1809" s="156">
        <v>202010</v>
      </c>
      <c r="B1809" s="150">
        <v>22200048</v>
      </c>
      <c r="C1809" s="151" t="s">
        <v>813</v>
      </c>
      <c r="D1809" s="152">
        <v>44140</v>
      </c>
      <c r="E1809" s="151" t="s">
        <v>733</v>
      </c>
      <c r="F1809" s="151" t="s">
        <v>13</v>
      </c>
      <c r="G1809" s="151" t="s">
        <v>62</v>
      </c>
      <c r="H1809" s="151" t="s">
        <v>62</v>
      </c>
      <c r="I1809" s="151" t="s">
        <v>1355</v>
      </c>
      <c r="J1809" s="151" t="s">
        <v>783</v>
      </c>
      <c r="K1809" s="151" t="s">
        <v>736</v>
      </c>
      <c r="L1809" s="151" t="s">
        <v>1789</v>
      </c>
      <c r="M1809" s="158">
        <v>4500</v>
      </c>
    </row>
    <row r="1810" spans="1:13" hidden="1" outlineLevel="2" x14ac:dyDescent="0.2">
      <c r="A1810" s="156">
        <v>202010</v>
      </c>
      <c r="B1810" s="150">
        <v>22200048</v>
      </c>
      <c r="C1810" s="151" t="s">
        <v>813</v>
      </c>
      <c r="D1810" s="152">
        <v>44140</v>
      </c>
      <c r="E1810" s="151" t="s">
        <v>453</v>
      </c>
      <c r="F1810" s="151" t="s">
        <v>454</v>
      </c>
      <c r="G1810" s="151" t="s">
        <v>919</v>
      </c>
      <c r="H1810" s="151" t="s">
        <v>456</v>
      </c>
      <c r="I1810" s="151" t="s">
        <v>1355</v>
      </c>
      <c r="J1810" s="151" t="s">
        <v>783</v>
      </c>
      <c r="K1810" s="151" t="s">
        <v>736</v>
      </c>
      <c r="L1810" s="151" t="s">
        <v>1789</v>
      </c>
      <c r="M1810" s="158">
        <v>-4500</v>
      </c>
    </row>
    <row r="1811" spans="1:13" hidden="1" outlineLevel="2" x14ac:dyDescent="0.2">
      <c r="A1811" s="156">
        <v>202010</v>
      </c>
      <c r="B1811" s="150">
        <v>22200049</v>
      </c>
      <c r="C1811" s="151" t="s">
        <v>813</v>
      </c>
      <c r="D1811" s="152">
        <v>44140</v>
      </c>
      <c r="E1811" s="151" t="s">
        <v>453</v>
      </c>
      <c r="F1811" s="151" t="s">
        <v>454</v>
      </c>
      <c r="G1811" s="151" t="s">
        <v>919</v>
      </c>
      <c r="H1811" s="151" t="s">
        <v>456</v>
      </c>
      <c r="I1811" s="151" t="s">
        <v>738</v>
      </c>
      <c r="J1811" s="151" t="s">
        <v>739</v>
      </c>
      <c r="K1811" s="151" t="s">
        <v>736</v>
      </c>
      <c r="L1811" s="151" t="s">
        <v>1789</v>
      </c>
      <c r="M1811" s="158">
        <v>-9000</v>
      </c>
    </row>
    <row r="1812" spans="1:13" hidden="1" outlineLevel="2" x14ac:dyDescent="0.2">
      <c r="A1812" s="156">
        <v>202010</v>
      </c>
      <c r="B1812" s="150">
        <v>22200049</v>
      </c>
      <c r="C1812" s="151" t="s">
        <v>813</v>
      </c>
      <c r="D1812" s="152">
        <v>44140</v>
      </c>
      <c r="E1812" s="151" t="s">
        <v>733</v>
      </c>
      <c r="F1812" s="151" t="s">
        <v>13</v>
      </c>
      <c r="G1812" s="151" t="s">
        <v>62</v>
      </c>
      <c r="H1812" s="151" t="s">
        <v>62</v>
      </c>
      <c r="I1812" s="151" t="s">
        <v>738</v>
      </c>
      <c r="J1812" s="151" t="s">
        <v>739</v>
      </c>
      <c r="K1812" s="151" t="s">
        <v>736</v>
      </c>
      <c r="L1812" s="151" t="s">
        <v>1789</v>
      </c>
      <c r="M1812" s="158">
        <v>9000</v>
      </c>
    </row>
    <row r="1813" spans="1:13" hidden="1" outlineLevel="2" x14ac:dyDescent="0.2">
      <c r="A1813" s="156">
        <v>202010</v>
      </c>
      <c r="B1813" s="150">
        <v>22200050</v>
      </c>
      <c r="C1813" s="151" t="s">
        <v>813</v>
      </c>
      <c r="D1813" s="152">
        <v>44140</v>
      </c>
      <c r="E1813" s="151" t="s">
        <v>733</v>
      </c>
      <c r="F1813" s="151" t="s">
        <v>13</v>
      </c>
      <c r="G1813" s="151" t="s">
        <v>62</v>
      </c>
      <c r="H1813" s="151" t="s">
        <v>62</v>
      </c>
      <c r="I1813" s="151" t="s">
        <v>1366</v>
      </c>
      <c r="J1813" s="151" t="s">
        <v>788</v>
      </c>
      <c r="K1813" s="151" t="s">
        <v>736</v>
      </c>
      <c r="L1813" s="151" t="s">
        <v>1789</v>
      </c>
      <c r="M1813" s="158">
        <v>4500</v>
      </c>
    </row>
    <row r="1814" spans="1:13" hidden="1" outlineLevel="2" x14ac:dyDescent="0.2">
      <c r="A1814" s="156">
        <v>202010</v>
      </c>
      <c r="B1814" s="150">
        <v>22200050</v>
      </c>
      <c r="C1814" s="151" t="s">
        <v>813</v>
      </c>
      <c r="D1814" s="152">
        <v>44140</v>
      </c>
      <c r="E1814" s="151" t="s">
        <v>453</v>
      </c>
      <c r="F1814" s="151" t="s">
        <v>454</v>
      </c>
      <c r="G1814" s="151" t="s">
        <v>919</v>
      </c>
      <c r="H1814" s="151" t="s">
        <v>456</v>
      </c>
      <c r="I1814" s="151" t="s">
        <v>1366</v>
      </c>
      <c r="J1814" s="151" t="s">
        <v>788</v>
      </c>
      <c r="K1814" s="151" t="s">
        <v>736</v>
      </c>
      <c r="L1814" s="151" t="s">
        <v>1789</v>
      </c>
      <c r="M1814" s="158">
        <v>-4500</v>
      </c>
    </row>
    <row r="1815" spans="1:13" hidden="1" outlineLevel="2" x14ac:dyDescent="0.2">
      <c r="A1815" s="156">
        <v>202010</v>
      </c>
      <c r="B1815" s="150">
        <v>22200051</v>
      </c>
      <c r="C1815" s="151" t="s">
        <v>813</v>
      </c>
      <c r="D1815" s="152">
        <v>44140</v>
      </c>
      <c r="E1815" s="151" t="s">
        <v>733</v>
      </c>
      <c r="F1815" s="151" t="s">
        <v>13</v>
      </c>
      <c r="G1815" s="151" t="s">
        <v>62</v>
      </c>
      <c r="H1815" s="151" t="s">
        <v>62</v>
      </c>
      <c r="I1815" s="151" t="s">
        <v>746</v>
      </c>
      <c r="J1815" s="151" t="s">
        <v>747</v>
      </c>
      <c r="K1815" s="151" t="s">
        <v>736</v>
      </c>
      <c r="L1815" s="151" t="s">
        <v>1789</v>
      </c>
      <c r="M1815" s="158">
        <v>9000</v>
      </c>
    </row>
    <row r="1816" spans="1:13" hidden="1" outlineLevel="2" x14ac:dyDescent="0.2">
      <c r="A1816" s="156">
        <v>202010</v>
      </c>
      <c r="B1816" s="150">
        <v>22200051</v>
      </c>
      <c r="C1816" s="151" t="s">
        <v>813</v>
      </c>
      <c r="D1816" s="152">
        <v>44140</v>
      </c>
      <c r="E1816" s="151" t="s">
        <v>453</v>
      </c>
      <c r="F1816" s="151" t="s">
        <v>454</v>
      </c>
      <c r="G1816" s="151" t="s">
        <v>919</v>
      </c>
      <c r="H1816" s="151" t="s">
        <v>456</v>
      </c>
      <c r="I1816" s="151" t="s">
        <v>746</v>
      </c>
      <c r="J1816" s="151" t="s">
        <v>747</v>
      </c>
      <c r="K1816" s="151" t="s">
        <v>736</v>
      </c>
      <c r="L1816" s="151" t="s">
        <v>1789</v>
      </c>
      <c r="M1816" s="158">
        <v>-9000</v>
      </c>
    </row>
    <row r="1817" spans="1:13" hidden="1" outlineLevel="2" x14ac:dyDescent="0.2">
      <c r="A1817" s="156">
        <v>202010</v>
      </c>
      <c r="B1817" s="150">
        <v>22200052</v>
      </c>
      <c r="C1817" s="151" t="s">
        <v>813</v>
      </c>
      <c r="D1817" s="152">
        <v>44140</v>
      </c>
      <c r="E1817" s="151" t="s">
        <v>453</v>
      </c>
      <c r="F1817" s="151" t="s">
        <v>454</v>
      </c>
      <c r="G1817" s="151" t="s">
        <v>919</v>
      </c>
      <c r="H1817" s="151" t="s">
        <v>456</v>
      </c>
      <c r="I1817" s="151" t="s">
        <v>1354</v>
      </c>
      <c r="J1817" s="151" t="s">
        <v>990</v>
      </c>
      <c r="K1817" s="151" t="s">
        <v>736</v>
      </c>
      <c r="L1817" s="151" t="s">
        <v>1789</v>
      </c>
      <c r="M1817" s="158">
        <v>-7500</v>
      </c>
    </row>
    <row r="1818" spans="1:13" hidden="1" outlineLevel="2" x14ac:dyDescent="0.2">
      <c r="A1818" s="156">
        <v>202010</v>
      </c>
      <c r="B1818" s="150">
        <v>22200052</v>
      </c>
      <c r="C1818" s="151" t="s">
        <v>813</v>
      </c>
      <c r="D1818" s="152">
        <v>44140</v>
      </c>
      <c r="E1818" s="151" t="s">
        <v>733</v>
      </c>
      <c r="F1818" s="151" t="s">
        <v>13</v>
      </c>
      <c r="G1818" s="151" t="s">
        <v>62</v>
      </c>
      <c r="H1818" s="151" t="s">
        <v>62</v>
      </c>
      <c r="I1818" s="151" t="s">
        <v>1354</v>
      </c>
      <c r="J1818" s="151" t="s">
        <v>990</v>
      </c>
      <c r="K1818" s="151" t="s">
        <v>736</v>
      </c>
      <c r="L1818" s="151" t="s">
        <v>1789</v>
      </c>
      <c r="M1818" s="158">
        <v>7500</v>
      </c>
    </row>
    <row r="1819" spans="1:13" hidden="1" outlineLevel="2" x14ac:dyDescent="0.2">
      <c r="A1819" s="156">
        <v>202010</v>
      </c>
      <c r="B1819" s="150">
        <v>22200053</v>
      </c>
      <c r="C1819" s="151" t="s">
        <v>813</v>
      </c>
      <c r="D1819" s="152">
        <v>44140</v>
      </c>
      <c r="E1819" s="151" t="s">
        <v>733</v>
      </c>
      <c r="F1819" s="151" t="s">
        <v>13</v>
      </c>
      <c r="G1819" s="151" t="s">
        <v>62</v>
      </c>
      <c r="H1819" s="151" t="s">
        <v>62</v>
      </c>
      <c r="I1819" s="151" t="s">
        <v>1403</v>
      </c>
      <c r="J1819" s="151" t="s">
        <v>798</v>
      </c>
      <c r="K1819" s="151" t="s">
        <v>736</v>
      </c>
      <c r="L1819" s="151" t="s">
        <v>1789</v>
      </c>
      <c r="M1819" s="158">
        <v>9000</v>
      </c>
    </row>
    <row r="1820" spans="1:13" hidden="1" outlineLevel="2" x14ac:dyDescent="0.2">
      <c r="A1820" s="156">
        <v>202010</v>
      </c>
      <c r="B1820" s="150">
        <v>22200053</v>
      </c>
      <c r="C1820" s="151" t="s">
        <v>813</v>
      </c>
      <c r="D1820" s="152">
        <v>44140</v>
      </c>
      <c r="E1820" s="151" t="s">
        <v>453</v>
      </c>
      <c r="F1820" s="151" t="s">
        <v>454</v>
      </c>
      <c r="G1820" s="151" t="s">
        <v>919</v>
      </c>
      <c r="H1820" s="151" t="s">
        <v>456</v>
      </c>
      <c r="I1820" s="151" t="s">
        <v>1403</v>
      </c>
      <c r="J1820" s="151" t="s">
        <v>798</v>
      </c>
      <c r="K1820" s="151" t="s">
        <v>736</v>
      </c>
      <c r="L1820" s="151" t="s">
        <v>1789</v>
      </c>
      <c r="M1820" s="158">
        <v>-9000</v>
      </c>
    </row>
    <row r="1821" spans="1:13" hidden="1" outlineLevel="2" x14ac:dyDescent="0.2">
      <c r="A1821" s="156">
        <v>202010</v>
      </c>
      <c r="B1821" s="150">
        <v>22200054</v>
      </c>
      <c r="C1821" s="151" t="s">
        <v>813</v>
      </c>
      <c r="D1821" s="152">
        <v>44140</v>
      </c>
      <c r="E1821" s="151" t="s">
        <v>453</v>
      </c>
      <c r="F1821" s="151" t="s">
        <v>454</v>
      </c>
      <c r="G1821" s="151" t="s">
        <v>919</v>
      </c>
      <c r="H1821" s="151" t="s">
        <v>456</v>
      </c>
      <c r="I1821" s="151" t="s">
        <v>1406</v>
      </c>
      <c r="J1821" s="151" t="s">
        <v>1407</v>
      </c>
      <c r="K1821" s="151" t="s">
        <v>736</v>
      </c>
      <c r="L1821" s="151" t="s">
        <v>1789</v>
      </c>
      <c r="M1821" s="158">
        <v>-4500</v>
      </c>
    </row>
    <row r="1822" spans="1:13" hidden="1" outlineLevel="2" x14ac:dyDescent="0.2">
      <c r="A1822" s="156">
        <v>202010</v>
      </c>
      <c r="B1822" s="150">
        <v>22200054</v>
      </c>
      <c r="C1822" s="151" t="s">
        <v>813</v>
      </c>
      <c r="D1822" s="152">
        <v>44140</v>
      </c>
      <c r="E1822" s="151" t="s">
        <v>733</v>
      </c>
      <c r="F1822" s="151" t="s">
        <v>13</v>
      </c>
      <c r="G1822" s="151" t="s">
        <v>62</v>
      </c>
      <c r="H1822" s="151" t="s">
        <v>62</v>
      </c>
      <c r="I1822" s="151" t="s">
        <v>1406</v>
      </c>
      <c r="J1822" s="151" t="s">
        <v>1407</v>
      </c>
      <c r="K1822" s="151" t="s">
        <v>736</v>
      </c>
      <c r="L1822" s="151" t="s">
        <v>1789</v>
      </c>
      <c r="M1822" s="158">
        <v>4500</v>
      </c>
    </row>
    <row r="1823" spans="1:13" hidden="1" outlineLevel="2" x14ac:dyDescent="0.2">
      <c r="A1823" s="156">
        <v>202010</v>
      </c>
      <c r="B1823" s="150">
        <v>22200055</v>
      </c>
      <c r="C1823" s="151" t="s">
        <v>813</v>
      </c>
      <c r="D1823" s="152">
        <v>44140</v>
      </c>
      <c r="E1823" s="151" t="s">
        <v>453</v>
      </c>
      <c r="F1823" s="151" t="s">
        <v>454</v>
      </c>
      <c r="G1823" s="151" t="s">
        <v>919</v>
      </c>
      <c r="H1823" s="151" t="s">
        <v>456</v>
      </c>
      <c r="I1823" s="151" t="s">
        <v>1792</v>
      </c>
      <c r="J1823" s="151" t="s">
        <v>1151</v>
      </c>
      <c r="K1823" s="151" t="s">
        <v>736</v>
      </c>
      <c r="L1823" s="151" t="s">
        <v>1789</v>
      </c>
      <c r="M1823" s="158">
        <v>-4500</v>
      </c>
    </row>
    <row r="1824" spans="1:13" hidden="1" outlineLevel="2" x14ac:dyDescent="0.2">
      <c r="A1824" s="156">
        <v>202010</v>
      </c>
      <c r="B1824" s="150">
        <v>22200055</v>
      </c>
      <c r="C1824" s="151" t="s">
        <v>813</v>
      </c>
      <c r="D1824" s="152">
        <v>44140</v>
      </c>
      <c r="E1824" s="151" t="s">
        <v>733</v>
      </c>
      <c r="F1824" s="151" t="s">
        <v>13</v>
      </c>
      <c r="G1824" s="151" t="s">
        <v>62</v>
      </c>
      <c r="H1824" s="151" t="s">
        <v>62</v>
      </c>
      <c r="I1824" s="151" t="s">
        <v>1792</v>
      </c>
      <c r="J1824" s="151" t="s">
        <v>1151</v>
      </c>
      <c r="K1824" s="151" t="s">
        <v>736</v>
      </c>
      <c r="L1824" s="151" t="s">
        <v>1789</v>
      </c>
      <c r="M1824" s="158">
        <v>4500</v>
      </c>
    </row>
    <row r="1825" spans="1:13" hidden="1" outlineLevel="2" x14ac:dyDescent="0.2">
      <c r="A1825" s="156">
        <v>202010</v>
      </c>
      <c r="B1825" s="150">
        <v>22200056</v>
      </c>
      <c r="C1825" s="151" t="s">
        <v>813</v>
      </c>
      <c r="D1825" s="152">
        <v>44140</v>
      </c>
      <c r="E1825" s="151" t="s">
        <v>733</v>
      </c>
      <c r="F1825" s="151" t="s">
        <v>13</v>
      </c>
      <c r="G1825" s="151" t="s">
        <v>62</v>
      </c>
      <c r="H1825" s="151" t="s">
        <v>62</v>
      </c>
      <c r="I1825" s="151" t="s">
        <v>758</v>
      </c>
      <c r="J1825" s="151" t="s">
        <v>759</v>
      </c>
      <c r="K1825" s="151" t="s">
        <v>736</v>
      </c>
      <c r="L1825" s="151" t="s">
        <v>1789</v>
      </c>
      <c r="M1825" s="158">
        <v>9000</v>
      </c>
    </row>
    <row r="1826" spans="1:13" hidden="1" outlineLevel="2" x14ac:dyDescent="0.2">
      <c r="A1826" s="156">
        <v>202010</v>
      </c>
      <c r="B1826" s="150">
        <v>22200056</v>
      </c>
      <c r="C1826" s="151" t="s">
        <v>813</v>
      </c>
      <c r="D1826" s="152">
        <v>44140</v>
      </c>
      <c r="E1826" s="151" t="s">
        <v>453</v>
      </c>
      <c r="F1826" s="151" t="s">
        <v>454</v>
      </c>
      <c r="G1826" s="151" t="s">
        <v>919</v>
      </c>
      <c r="H1826" s="151" t="s">
        <v>456</v>
      </c>
      <c r="I1826" s="151" t="s">
        <v>758</v>
      </c>
      <c r="J1826" s="151" t="s">
        <v>759</v>
      </c>
      <c r="K1826" s="151" t="s">
        <v>736</v>
      </c>
      <c r="L1826" s="151" t="s">
        <v>1789</v>
      </c>
      <c r="M1826" s="158">
        <v>-9000</v>
      </c>
    </row>
    <row r="1827" spans="1:13" hidden="1" outlineLevel="2" x14ac:dyDescent="0.2">
      <c r="A1827" s="156">
        <v>202010</v>
      </c>
      <c r="B1827" s="150">
        <v>22200057</v>
      </c>
      <c r="C1827" s="151" t="s">
        <v>813</v>
      </c>
      <c r="D1827" s="152">
        <v>44140</v>
      </c>
      <c r="E1827" s="151" t="s">
        <v>453</v>
      </c>
      <c r="F1827" s="151" t="s">
        <v>454</v>
      </c>
      <c r="G1827" s="151" t="s">
        <v>919</v>
      </c>
      <c r="H1827" s="151" t="s">
        <v>456</v>
      </c>
      <c r="I1827" s="151" t="s">
        <v>1702</v>
      </c>
      <c r="J1827" s="151" t="s">
        <v>1703</v>
      </c>
      <c r="K1827" s="151" t="s">
        <v>736</v>
      </c>
      <c r="L1827" s="151" t="s">
        <v>1789</v>
      </c>
      <c r="M1827" s="158">
        <v>-7500</v>
      </c>
    </row>
    <row r="1828" spans="1:13" hidden="1" outlineLevel="2" x14ac:dyDescent="0.2">
      <c r="A1828" s="156">
        <v>202010</v>
      </c>
      <c r="B1828" s="150">
        <v>22200057</v>
      </c>
      <c r="C1828" s="151" t="s">
        <v>813</v>
      </c>
      <c r="D1828" s="152">
        <v>44140</v>
      </c>
      <c r="E1828" s="151" t="s">
        <v>733</v>
      </c>
      <c r="F1828" s="151" t="s">
        <v>13</v>
      </c>
      <c r="G1828" s="151" t="s">
        <v>62</v>
      </c>
      <c r="H1828" s="151" t="s">
        <v>62</v>
      </c>
      <c r="I1828" s="151" t="s">
        <v>1702</v>
      </c>
      <c r="J1828" s="151" t="s">
        <v>1703</v>
      </c>
      <c r="K1828" s="151" t="s">
        <v>736</v>
      </c>
      <c r="L1828" s="151" t="s">
        <v>1789</v>
      </c>
      <c r="M1828" s="158">
        <v>7500</v>
      </c>
    </row>
    <row r="1829" spans="1:13" hidden="1" outlineLevel="2" x14ac:dyDescent="0.2">
      <c r="A1829" s="156">
        <v>202010</v>
      </c>
      <c r="B1829" s="150">
        <v>22200058</v>
      </c>
      <c r="C1829" s="151" t="s">
        <v>813</v>
      </c>
      <c r="D1829" s="152">
        <v>44140</v>
      </c>
      <c r="E1829" s="151" t="s">
        <v>733</v>
      </c>
      <c r="F1829" s="151" t="s">
        <v>13</v>
      </c>
      <c r="G1829" s="151" t="s">
        <v>62</v>
      </c>
      <c r="H1829" s="151" t="s">
        <v>62</v>
      </c>
      <c r="I1829" s="151" t="s">
        <v>1364</v>
      </c>
      <c r="J1829" s="151" t="s">
        <v>1365</v>
      </c>
      <c r="K1829" s="151" t="s">
        <v>736</v>
      </c>
      <c r="L1829" s="151" t="s">
        <v>1789</v>
      </c>
      <c r="M1829" s="158">
        <v>4500</v>
      </c>
    </row>
    <row r="1830" spans="1:13" hidden="1" outlineLevel="2" x14ac:dyDescent="0.2">
      <c r="A1830" s="156">
        <v>202010</v>
      </c>
      <c r="B1830" s="150">
        <v>22200058</v>
      </c>
      <c r="C1830" s="151" t="s">
        <v>813</v>
      </c>
      <c r="D1830" s="152">
        <v>44140</v>
      </c>
      <c r="E1830" s="151" t="s">
        <v>453</v>
      </c>
      <c r="F1830" s="151" t="s">
        <v>454</v>
      </c>
      <c r="G1830" s="151" t="s">
        <v>919</v>
      </c>
      <c r="H1830" s="151" t="s">
        <v>456</v>
      </c>
      <c r="I1830" s="151" t="s">
        <v>1364</v>
      </c>
      <c r="J1830" s="151" t="s">
        <v>1365</v>
      </c>
      <c r="K1830" s="151" t="s">
        <v>736</v>
      </c>
      <c r="L1830" s="151" t="s">
        <v>1789</v>
      </c>
      <c r="M1830" s="158">
        <v>-4500</v>
      </c>
    </row>
    <row r="1831" spans="1:13" hidden="1" outlineLevel="2" x14ac:dyDescent="0.2">
      <c r="A1831" s="156">
        <v>202010</v>
      </c>
      <c r="B1831" s="150">
        <v>22200059</v>
      </c>
      <c r="C1831" s="151" t="s">
        <v>813</v>
      </c>
      <c r="D1831" s="152">
        <v>44140</v>
      </c>
      <c r="E1831" s="151" t="s">
        <v>453</v>
      </c>
      <c r="F1831" s="151" t="s">
        <v>454</v>
      </c>
      <c r="G1831" s="151" t="s">
        <v>919</v>
      </c>
      <c r="H1831" s="151" t="s">
        <v>456</v>
      </c>
      <c r="I1831" s="151" t="s">
        <v>1793</v>
      </c>
      <c r="J1831" s="151" t="s">
        <v>1794</v>
      </c>
      <c r="K1831" s="151" t="s">
        <v>736</v>
      </c>
      <c r="L1831" s="151" t="s">
        <v>1789</v>
      </c>
      <c r="M1831" s="158">
        <v>-4500</v>
      </c>
    </row>
    <row r="1832" spans="1:13" hidden="1" outlineLevel="2" x14ac:dyDescent="0.2">
      <c r="A1832" s="156">
        <v>202010</v>
      </c>
      <c r="B1832" s="150">
        <v>22200059</v>
      </c>
      <c r="C1832" s="151" t="s">
        <v>813</v>
      </c>
      <c r="D1832" s="152">
        <v>44140</v>
      </c>
      <c r="E1832" s="151" t="s">
        <v>733</v>
      </c>
      <c r="F1832" s="151" t="s">
        <v>13</v>
      </c>
      <c r="G1832" s="151" t="s">
        <v>62</v>
      </c>
      <c r="H1832" s="151" t="s">
        <v>62</v>
      </c>
      <c r="I1832" s="151" t="s">
        <v>1793</v>
      </c>
      <c r="J1832" s="151" t="s">
        <v>1794</v>
      </c>
      <c r="K1832" s="151" t="s">
        <v>736</v>
      </c>
      <c r="L1832" s="151" t="s">
        <v>1789</v>
      </c>
      <c r="M1832" s="158">
        <v>4500</v>
      </c>
    </row>
    <row r="1833" spans="1:13" hidden="1" outlineLevel="2" x14ac:dyDescent="0.2">
      <c r="A1833" s="156">
        <v>202010</v>
      </c>
      <c r="B1833" s="150">
        <v>22200060</v>
      </c>
      <c r="C1833" s="151" t="s">
        <v>813</v>
      </c>
      <c r="D1833" s="152">
        <v>44140</v>
      </c>
      <c r="E1833" s="151" t="s">
        <v>733</v>
      </c>
      <c r="F1833" s="151" t="s">
        <v>13</v>
      </c>
      <c r="G1833" s="151" t="s">
        <v>62</v>
      </c>
      <c r="H1833" s="151" t="s">
        <v>62</v>
      </c>
      <c r="I1833" s="151" t="s">
        <v>831</v>
      </c>
      <c r="J1833" s="151" t="s">
        <v>801</v>
      </c>
      <c r="K1833" s="151" t="s">
        <v>736</v>
      </c>
      <c r="L1833" s="151" t="s">
        <v>1789</v>
      </c>
      <c r="M1833" s="158">
        <v>7500</v>
      </c>
    </row>
    <row r="1834" spans="1:13" hidden="1" outlineLevel="2" x14ac:dyDescent="0.2">
      <c r="A1834" s="156">
        <v>202010</v>
      </c>
      <c r="B1834" s="150">
        <v>22200060</v>
      </c>
      <c r="C1834" s="151" t="s">
        <v>813</v>
      </c>
      <c r="D1834" s="152">
        <v>44140</v>
      </c>
      <c r="E1834" s="151" t="s">
        <v>453</v>
      </c>
      <c r="F1834" s="151" t="s">
        <v>454</v>
      </c>
      <c r="G1834" s="151" t="s">
        <v>919</v>
      </c>
      <c r="H1834" s="151" t="s">
        <v>456</v>
      </c>
      <c r="I1834" s="151" t="s">
        <v>831</v>
      </c>
      <c r="J1834" s="151" t="s">
        <v>801</v>
      </c>
      <c r="K1834" s="151" t="s">
        <v>736</v>
      </c>
      <c r="L1834" s="151" t="s">
        <v>1789</v>
      </c>
      <c r="M1834" s="158">
        <v>-7500</v>
      </c>
    </row>
    <row r="1835" spans="1:13" hidden="1" outlineLevel="2" x14ac:dyDescent="0.2">
      <c r="A1835" s="156">
        <v>202010</v>
      </c>
      <c r="B1835" s="150">
        <v>22200061</v>
      </c>
      <c r="C1835" s="151" t="s">
        <v>813</v>
      </c>
      <c r="D1835" s="152">
        <v>44140</v>
      </c>
      <c r="E1835" s="151" t="s">
        <v>453</v>
      </c>
      <c r="F1835" s="151" t="s">
        <v>454</v>
      </c>
      <c r="G1835" s="151" t="s">
        <v>919</v>
      </c>
      <c r="H1835" s="151" t="s">
        <v>456</v>
      </c>
      <c r="I1835" s="151" t="s">
        <v>769</v>
      </c>
      <c r="J1835" s="151" t="s">
        <v>770</v>
      </c>
      <c r="K1835" s="151" t="s">
        <v>736</v>
      </c>
      <c r="L1835" s="151" t="s">
        <v>1789</v>
      </c>
      <c r="M1835" s="158">
        <v>-4500</v>
      </c>
    </row>
    <row r="1836" spans="1:13" hidden="1" outlineLevel="2" x14ac:dyDescent="0.2">
      <c r="A1836" s="156">
        <v>202010</v>
      </c>
      <c r="B1836" s="150">
        <v>22200061</v>
      </c>
      <c r="C1836" s="151" t="s">
        <v>813</v>
      </c>
      <c r="D1836" s="152">
        <v>44140</v>
      </c>
      <c r="E1836" s="151" t="s">
        <v>733</v>
      </c>
      <c r="F1836" s="151" t="s">
        <v>13</v>
      </c>
      <c r="G1836" s="151" t="s">
        <v>62</v>
      </c>
      <c r="H1836" s="151" t="s">
        <v>62</v>
      </c>
      <c r="I1836" s="151" t="s">
        <v>769</v>
      </c>
      <c r="J1836" s="151" t="s">
        <v>770</v>
      </c>
      <c r="K1836" s="151" t="s">
        <v>736</v>
      </c>
      <c r="L1836" s="151" t="s">
        <v>1789</v>
      </c>
      <c r="M1836" s="158">
        <v>4500</v>
      </c>
    </row>
    <row r="1837" spans="1:13" hidden="1" outlineLevel="2" x14ac:dyDescent="0.2">
      <c r="A1837" s="156">
        <v>202010</v>
      </c>
      <c r="B1837" s="150">
        <v>22200062</v>
      </c>
      <c r="C1837" s="151" t="s">
        <v>813</v>
      </c>
      <c r="D1837" s="152">
        <v>44147</v>
      </c>
      <c r="E1837" s="151" t="s">
        <v>384</v>
      </c>
      <c r="F1837" s="151" t="s">
        <v>385</v>
      </c>
      <c r="G1837" s="151" t="s">
        <v>817</v>
      </c>
      <c r="H1837" s="151" t="s">
        <v>536</v>
      </c>
      <c r="I1837" s="151" t="s">
        <v>734</v>
      </c>
      <c r="J1837" s="151" t="s">
        <v>735</v>
      </c>
      <c r="K1837" s="151" t="s">
        <v>736</v>
      </c>
      <c r="L1837" s="151" t="s">
        <v>1795</v>
      </c>
      <c r="M1837" s="158">
        <v>-197637.39</v>
      </c>
    </row>
    <row r="1838" spans="1:13" hidden="1" outlineLevel="2" x14ac:dyDescent="0.2">
      <c r="A1838" s="156">
        <v>202010</v>
      </c>
      <c r="B1838" s="150">
        <v>22200062</v>
      </c>
      <c r="C1838" s="151" t="s">
        <v>813</v>
      </c>
      <c r="D1838" s="152">
        <v>44147</v>
      </c>
      <c r="E1838" s="151" t="s">
        <v>733</v>
      </c>
      <c r="F1838" s="151" t="s">
        <v>13</v>
      </c>
      <c r="G1838" s="151" t="s">
        <v>62</v>
      </c>
      <c r="H1838" s="151" t="s">
        <v>62</v>
      </c>
      <c r="I1838" s="151" t="s">
        <v>734</v>
      </c>
      <c r="J1838" s="151" t="s">
        <v>735</v>
      </c>
      <c r="K1838" s="151" t="s">
        <v>736</v>
      </c>
      <c r="L1838" s="151" t="s">
        <v>1795</v>
      </c>
      <c r="M1838" s="158">
        <v>197637.39</v>
      </c>
    </row>
    <row r="1839" spans="1:13" hidden="1" outlineLevel="2" x14ac:dyDescent="0.2">
      <c r="A1839" s="156">
        <v>202010</v>
      </c>
      <c r="B1839" s="150">
        <v>22200063</v>
      </c>
      <c r="C1839" s="151" t="s">
        <v>813</v>
      </c>
      <c r="D1839" s="152">
        <v>44147</v>
      </c>
      <c r="E1839" s="151" t="s">
        <v>384</v>
      </c>
      <c r="F1839" s="151" t="s">
        <v>385</v>
      </c>
      <c r="G1839" s="151" t="s">
        <v>817</v>
      </c>
      <c r="H1839" s="151" t="s">
        <v>538</v>
      </c>
      <c r="I1839" s="151" t="s">
        <v>738</v>
      </c>
      <c r="J1839" s="151" t="s">
        <v>739</v>
      </c>
      <c r="K1839" s="151" t="s">
        <v>736</v>
      </c>
      <c r="L1839" s="151" t="s">
        <v>1795</v>
      </c>
      <c r="M1839" s="158">
        <v>-78090.61</v>
      </c>
    </row>
    <row r="1840" spans="1:13" hidden="1" outlineLevel="2" x14ac:dyDescent="0.2">
      <c r="A1840" s="156">
        <v>202010</v>
      </c>
      <c r="B1840" s="150">
        <v>22200063</v>
      </c>
      <c r="C1840" s="151" t="s">
        <v>813</v>
      </c>
      <c r="D1840" s="152">
        <v>44147</v>
      </c>
      <c r="E1840" s="151" t="s">
        <v>733</v>
      </c>
      <c r="F1840" s="151" t="s">
        <v>13</v>
      </c>
      <c r="G1840" s="151" t="s">
        <v>62</v>
      </c>
      <c r="H1840" s="151" t="s">
        <v>62</v>
      </c>
      <c r="I1840" s="151" t="s">
        <v>738</v>
      </c>
      <c r="J1840" s="151" t="s">
        <v>739</v>
      </c>
      <c r="K1840" s="151" t="s">
        <v>736</v>
      </c>
      <c r="L1840" s="151" t="s">
        <v>1795</v>
      </c>
      <c r="M1840" s="158">
        <v>78090.61</v>
      </c>
    </row>
    <row r="1841" spans="1:13" hidden="1" outlineLevel="2" x14ac:dyDescent="0.2">
      <c r="A1841" s="156">
        <v>202010</v>
      </c>
      <c r="B1841" s="150">
        <v>22200064</v>
      </c>
      <c r="C1841" s="151" t="s">
        <v>813</v>
      </c>
      <c r="D1841" s="152">
        <v>44147</v>
      </c>
      <c r="E1841" s="151" t="s">
        <v>733</v>
      </c>
      <c r="F1841" s="151" t="s">
        <v>13</v>
      </c>
      <c r="G1841" s="151" t="s">
        <v>62</v>
      </c>
      <c r="H1841" s="151" t="s">
        <v>62</v>
      </c>
      <c r="I1841" s="151" t="s">
        <v>758</v>
      </c>
      <c r="J1841" s="151" t="s">
        <v>759</v>
      </c>
      <c r="K1841" s="151" t="s">
        <v>736</v>
      </c>
      <c r="L1841" s="151" t="s">
        <v>1795</v>
      </c>
      <c r="M1841" s="158">
        <v>89030.45</v>
      </c>
    </row>
    <row r="1842" spans="1:13" hidden="1" outlineLevel="2" x14ac:dyDescent="0.2">
      <c r="A1842" s="156">
        <v>202010</v>
      </c>
      <c r="B1842" s="150">
        <v>22200064</v>
      </c>
      <c r="C1842" s="151" t="s">
        <v>813</v>
      </c>
      <c r="D1842" s="152">
        <v>44147</v>
      </c>
      <c r="E1842" s="151" t="s">
        <v>384</v>
      </c>
      <c r="F1842" s="151" t="s">
        <v>385</v>
      </c>
      <c r="G1842" s="151" t="s">
        <v>817</v>
      </c>
      <c r="H1842" s="151" t="s">
        <v>540</v>
      </c>
      <c r="I1842" s="151" t="s">
        <v>758</v>
      </c>
      <c r="J1842" s="151" t="s">
        <v>759</v>
      </c>
      <c r="K1842" s="151" t="s">
        <v>736</v>
      </c>
      <c r="L1842" s="151" t="s">
        <v>1795</v>
      </c>
      <c r="M1842" s="158">
        <v>-89030.45</v>
      </c>
    </row>
    <row r="1843" spans="1:13" hidden="1" outlineLevel="2" x14ac:dyDescent="0.2">
      <c r="A1843" s="156">
        <v>202010</v>
      </c>
      <c r="B1843" s="150">
        <v>22200065</v>
      </c>
      <c r="C1843" s="151" t="s">
        <v>813</v>
      </c>
      <c r="D1843" s="152">
        <v>44153</v>
      </c>
      <c r="E1843" s="151" t="s">
        <v>835</v>
      </c>
      <c r="F1843" s="151" t="s">
        <v>585</v>
      </c>
      <c r="G1843" s="151" t="s">
        <v>62</v>
      </c>
      <c r="H1843" s="151" t="s">
        <v>62</v>
      </c>
      <c r="I1843" s="151" t="s">
        <v>1601</v>
      </c>
      <c r="J1843" s="151" t="s">
        <v>1602</v>
      </c>
      <c r="K1843" s="151" t="s">
        <v>736</v>
      </c>
      <c r="L1843" s="151" t="s">
        <v>1796</v>
      </c>
      <c r="M1843" s="158">
        <v>-116266</v>
      </c>
    </row>
    <row r="1844" spans="1:13" hidden="1" outlineLevel="2" x14ac:dyDescent="0.2">
      <c r="A1844" s="156">
        <v>202010</v>
      </c>
      <c r="B1844" s="150">
        <v>22200065</v>
      </c>
      <c r="C1844" s="151" t="s">
        <v>813</v>
      </c>
      <c r="D1844" s="152">
        <v>44153</v>
      </c>
      <c r="E1844" s="151" t="s">
        <v>733</v>
      </c>
      <c r="F1844" s="151" t="s">
        <v>13</v>
      </c>
      <c r="G1844" s="151" t="s">
        <v>62</v>
      </c>
      <c r="H1844" s="151" t="s">
        <v>62</v>
      </c>
      <c r="I1844" s="151" t="s">
        <v>1601</v>
      </c>
      <c r="J1844" s="151" t="s">
        <v>1602</v>
      </c>
      <c r="K1844" s="151" t="s">
        <v>736</v>
      </c>
      <c r="L1844" s="151" t="s">
        <v>1796</v>
      </c>
      <c r="M1844" s="158">
        <v>116266</v>
      </c>
    </row>
    <row r="1845" spans="1:13" hidden="1" outlineLevel="2" x14ac:dyDescent="0.2">
      <c r="A1845" s="156">
        <v>202010</v>
      </c>
      <c r="B1845" s="150">
        <v>22200066</v>
      </c>
      <c r="C1845" s="151" t="s">
        <v>813</v>
      </c>
      <c r="D1845" s="152">
        <v>44153</v>
      </c>
      <c r="E1845" s="151" t="s">
        <v>733</v>
      </c>
      <c r="F1845" s="151" t="s">
        <v>13</v>
      </c>
      <c r="G1845" s="151" t="s">
        <v>62</v>
      </c>
      <c r="H1845" s="151" t="s">
        <v>62</v>
      </c>
      <c r="I1845" s="151" t="s">
        <v>765</v>
      </c>
      <c r="J1845" s="151" t="s">
        <v>766</v>
      </c>
      <c r="K1845" s="151" t="s">
        <v>736</v>
      </c>
      <c r="L1845" s="151" t="s">
        <v>1797</v>
      </c>
      <c r="M1845" s="158">
        <v>116266</v>
      </c>
    </row>
    <row r="1846" spans="1:13" hidden="1" outlineLevel="2" x14ac:dyDescent="0.2">
      <c r="A1846" s="156">
        <v>202010</v>
      </c>
      <c r="B1846" s="150">
        <v>22200066</v>
      </c>
      <c r="C1846" s="151" t="s">
        <v>813</v>
      </c>
      <c r="D1846" s="152">
        <v>44153</v>
      </c>
      <c r="E1846" s="151" t="s">
        <v>835</v>
      </c>
      <c r="F1846" s="151" t="s">
        <v>585</v>
      </c>
      <c r="G1846" s="151" t="s">
        <v>62</v>
      </c>
      <c r="H1846" s="151" t="s">
        <v>62</v>
      </c>
      <c r="I1846" s="151" t="s">
        <v>765</v>
      </c>
      <c r="J1846" s="151" t="s">
        <v>766</v>
      </c>
      <c r="K1846" s="151" t="s">
        <v>736</v>
      </c>
      <c r="L1846" s="151" t="s">
        <v>1797</v>
      </c>
      <c r="M1846" s="158">
        <v>-116266</v>
      </c>
    </row>
    <row r="1847" spans="1:13" hidden="1" outlineLevel="2" x14ac:dyDescent="0.2">
      <c r="A1847" s="156">
        <v>202010</v>
      </c>
      <c r="B1847" s="150">
        <v>33200040</v>
      </c>
      <c r="C1847" s="151" t="s">
        <v>816</v>
      </c>
      <c r="D1847" s="152">
        <v>44117</v>
      </c>
      <c r="E1847" s="151" t="s">
        <v>733</v>
      </c>
      <c r="F1847" s="151" t="s">
        <v>13</v>
      </c>
      <c r="G1847" s="151" t="s">
        <v>62</v>
      </c>
      <c r="H1847" s="151" t="s">
        <v>62</v>
      </c>
      <c r="I1847" s="151" t="s">
        <v>828</v>
      </c>
      <c r="J1847" s="151" t="s">
        <v>821</v>
      </c>
      <c r="K1847" s="151" t="s">
        <v>736</v>
      </c>
      <c r="L1847" s="151" t="s">
        <v>1798</v>
      </c>
      <c r="M1847" s="158">
        <v>-12062.5</v>
      </c>
    </row>
    <row r="1848" spans="1:13" hidden="1" outlineLevel="2" x14ac:dyDescent="0.2">
      <c r="A1848" s="156">
        <v>202010</v>
      </c>
      <c r="B1848" s="150">
        <v>33200040</v>
      </c>
      <c r="C1848" s="151" t="s">
        <v>816</v>
      </c>
      <c r="D1848" s="152">
        <v>44117</v>
      </c>
      <c r="E1848" s="151" t="s">
        <v>741</v>
      </c>
      <c r="F1848" s="151" t="s">
        <v>586</v>
      </c>
      <c r="G1848" s="151" t="s">
        <v>62</v>
      </c>
      <c r="H1848" s="151" t="s">
        <v>62</v>
      </c>
      <c r="I1848" s="151" t="s">
        <v>828</v>
      </c>
      <c r="J1848" s="151" t="s">
        <v>821</v>
      </c>
      <c r="K1848" s="151" t="s">
        <v>736</v>
      </c>
      <c r="L1848" s="151" t="s">
        <v>1799</v>
      </c>
      <c r="M1848" s="158">
        <v>12062.5</v>
      </c>
    </row>
    <row r="1849" spans="1:13" hidden="1" outlineLevel="2" x14ac:dyDescent="0.2">
      <c r="A1849" s="156">
        <v>202010</v>
      </c>
      <c r="B1849" s="150">
        <v>33200041</v>
      </c>
      <c r="C1849" s="151" t="s">
        <v>816</v>
      </c>
      <c r="D1849" s="152">
        <v>44111</v>
      </c>
      <c r="E1849" s="151" t="s">
        <v>332</v>
      </c>
      <c r="F1849" s="151" t="s">
        <v>333</v>
      </c>
      <c r="G1849" s="151" t="s">
        <v>807</v>
      </c>
      <c r="H1849" s="151" t="s">
        <v>418</v>
      </c>
      <c r="I1849" s="151" t="s">
        <v>62</v>
      </c>
      <c r="J1849" s="151" t="s">
        <v>62</v>
      </c>
      <c r="K1849" s="151" t="s">
        <v>736</v>
      </c>
      <c r="L1849" s="151" t="s">
        <v>1800</v>
      </c>
      <c r="M1849" s="158">
        <v>-973</v>
      </c>
    </row>
    <row r="1850" spans="1:13" hidden="1" outlineLevel="2" x14ac:dyDescent="0.2">
      <c r="A1850" s="156">
        <v>202010</v>
      </c>
      <c r="B1850" s="150">
        <v>33200041</v>
      </c>
      <c r="C1850" s="151" t="s">
        <v>816</v>
      </c>
      <c r="D1850" s="152">
        <v>44111</v>
      </c>
      <c r="E1850" s="151" t="s">
        <v>741</v>
      </c>
      <c r="F1850" s="151" t="s">
        <v>586</v>
      </c>
      <c r="G1850" s="151" t="s">
        <v>62</v>
      </c>
      <c r="H1850" s="151" t="s">
        <v>62</v>
      </c>
      <c r="I1850" s="151" t="s">
        <v>62</v>
      </c>
      <c r="J1850" s="151" t="s">
        <v>62</v>
      </c>
      <c r="K1850" s="151" t="s">
        <v>736</v>
      </c>
      <c r="L1850" s="151" t="s">
        <v>1800</v>
      </c>
      <c r="M1850" s="158">
        <v>973</v>
      </c>
    </row>
    <row r="1851" spans="1:13" hidden="1" outlineLevel="2" x14ac:dyDescent="0.2">
      <c r="A1851" s="156">
        <v>202010</v>
      </c>
      <c r="B1851" s="150">
        <v>33200042</v>
      </c>
      <c r="C1851" s="151" t="s">
        <v>816</v>
      </c>
      <c r="D1851" s="152">
        <v>44112</v>
      </c>
      <c r="E1851" s="151" t="s">
        <v>741</v>
      </c>
      <c r="F1851" s="151" t="s">
        <v>586</v>
      </c>
      <c r="G1851" s="151" t="s">
        <v>62</v>
      </c>
      <c r="H1851" s="151" t="s">
        <v>62</v>
      </c>
      <c r="I1851" s="151" t="s">
        <v>62</v>
      </c>
      <c r="J1851" s="151" t="s">
        <v>62</v>
      </c>
      <c r="K1851" s="151" t="s">
        <v>736</v>
      </c>
      <c r="L1851" s="151" t="s">
        <v>1801</v>
      </c>
      <c r="M1851" s="158">
        <v>319</v>
      </c>
    </row>
    <row r="1852" spans="1:13" hidden="1" outlineLevel="2" x14ac:dyDescent="0.2">
      <c r="A1852" s="156">
        <v>202010</v>
      </c>
      <c r="B1852" s="150">
        <v>33200042</v>
      </c>
      <c r="C1852" s="151" t="s">
        <v>816</v>
      </c>
      <c r="D1852" s="152">
        <v>44112</v>
      </c>
      <c r="E1852" s="151" t="s">
        <v>471</v>
      </c>
      <c r="F1852" s="151" t="s">
        <v>472</v>
      </c>
      <c r="G1852" s="151" t="s">
        <v>817</v>
      </c>
      <c r="H1852" s="151" t="s">
        <v>526</v>
      </c>
      <c r="I1852" s="151" t="s">
        <v>62</v>
      </c>
      <c r="J1852" s="151" t="s">
        <v>62</v>
      </c>
      <c r="K1852" s="151" t="s">
        <v>736</v>
      </c>
      <c r="L1852" s="151" t="s">
        <v>1801</v>
      </c>
      <c r="M1852" s="158">
        <v>-319</v>
      </c>
    </row>
    <row r="1853" spans="1:13" hidden="1" outlineLevel="2" x14ac:dyDescent="0.2">
      <c r="A1853" s="156">
        <v>202010</v>
      </c>
      <c r="B1853" s="150">
        <v>33200043</v>
      </c>
      <c r="C1853" s="151" t="s">
        <v>816</v>
      </c>
      <c r="D1853" s="152">
        <v>44123</v>
      </c>
      <c r="E1853" s="151" t="s">
        <v>1129</v>
      </c>
      <c r="F1853" s="151" t="s">
        <v>565</v>
      </c>
      <c r="G1853" s="151" t="s">
        <v>876</v>
      </c>
      <c r="H1853" s="151" t="s">
        <v>368</v>
      </c>
      <c r="I1853" s="151" t="s">
        <v>62</v>
      </c>
      <c r="J1853" s="151" t="s">
        <v>62</v>
      </c>
      <c r="K1853" s="151" t="s">
        <v>736</v>
      </c>
      <c r="L1853" s="151" t="s">
        <v>1802</v>
      </c>
      <c r="M1853" s="158">
        <v>-67900</v>
      </c>
    </row>
    <row r="1854" spans="1:13" hidden="1" outlineLevel="2" x14ac:dyDescent="0.2">
      <c r="A1854" s="156">
        <v>202010</v>
      </c>
      <c r="B1854" s="150">
        <v>33200043</v>
      </c>
      <c r="C1854" s="151" t="s">
        <v>816</v>
      </c>
      <c r="D1854" s="152">
        <v>44123</v>
      </c>
      <c r="E1854" s="151" t="s">
        <v>1129</v>
      </c>
      <c r="F1854" s="151" t="s">
        <v>565</v>
      </c>
      <c r="G1854" s="151" t="s">
        <v>807</v>
      </c>
      <c r="H1854" s="151" t="s">
        <v>400</v>
      </c>
      <c r="I1854" s="151" t="s">
        <v>62</v>
      </c>
      <c r="J1854" s="151" t="s">
        <v>62</v>
      </c>
      <c r="K1854" s="151" t="s">
        <v>736</v>
      </c>
      <c r="L1854" s="151" t="s">
        <v>1803</v>
      </c>
      <c r="M1854" s="158">
        <v>-150000</v>
      </c>
    </row>
    <row r="1855" spans="1:13" hidden="1" outlineLevel="2" x14ac:dyDescent="0.2">
      <c r="A1855" s="156">
        <v>202010</v>
      </c>
      <c r="B1855" s="150">
        <v>33200043</v>
      </c>
      <c r="C1855" s="151" t="s">
        <v>816</v>
      </c>
      <c r="D1855" s="152">
        <v>44123</v>
      </c>
      <c r="E1855" s="151" t="s">
        <v>741</v>
      </c>
      <c r="F1855" s="151" t="s">
        <v>586</v>
      </c>
      <c r="G1855" s="151" t="s">
        <v>62</v>
      </c>
      <c r="H1855" s="151" t="s">
        <v>62</v>
      </c>
      <c r="I1855" s="151" t="s">
        <v>62</v>
      </c>
      <c r="J1855" s="151" t="s">
        <v>62</v>
      </c>
      <c r="K1855" s="151" t="s">
        <v>736</v>
      </c>
      <c r="L1855" s="151" t="s">
        <v>1804</v>
      </c>
      <c r="M1855" s="158">
        <v>217900</v>
      </c>
    </row>
    <row r="1856" spans="1:13" hidden="1" outlineLevel="2" x14ac:dyDescent="0.2">
      <c r="A1856" s="156">
        <v>202010</v>
      </c>
      <c r="B1856" s="150">
        <v>33200044</v>
      </c>
      <c r="C1856" s="151" t="s">
        <v>816</v>
      </c>
      <c r="D1856" s="152">
        <v>44124</v>
      </c>
      <c r="E1856" s="151" t="s">
        <v>741</v>
      </c>
      <c r="F1856" s="151" t="s">
        <v>586</v>
      </c>
      <c r="G1856" s="151" t="s">
        <v>62</v>
      </c>
      <c r="H1856" s="151" t="s">
        <v>62</v>
      </c>
      <c r="I1856" s="151" t="s">
        <v>62</v>
      </c>
      <c r="J1856" s="151" t="s">
        <v>62</v>
      </c>
      <c r="K1856" s="151" t="s">
        <v>736</v>
      </c>
      <c r="L1856" s="151" t="s">
        <v>1805</v>
      </c>
      <c r="M1856" s="158">
        <v>400000</v>
      </c>
    </row>
    <row r="1857" spans="1:13" hidden="1" outlineLevel="2" x14ac:dyDescent="0.2">
      <c r="A1857" s="156">
        <v>202010</v>
      </c>
      <c r="B1857" s="150">
        <v>33200044</v>
      </c>
      <c r="C1857" s="151" t="s">
        <v>816</v>
      </c>
      <c r="D1857" s="152">
        <v>44124</v>
      </c>
      <c r="E1857" s="151" t="s">
        <v>380</v>
      </c>
      <c r="F1857" s="151" t="s">
        <v>381</v>
      </c>
      <c r="G1857" s="151" t="s">
        <v>807</v>
      </c>
      <c r="H1857" s="151" t="s">
        <v>414</v>
      </c>
      <c r="I1857" s="151" t="s">
        <v>62</v>
      </c>
      <c r="J1857" s="151" t="s">
        <v>62</v>
      </c>
      <c r="K1857" s="151" t="s">
        <v>736</v>
      </c>
      <c r="L1857" s="151" t="s">
        <v>1805</v>
      </c>
      <c r="M1857" s="158">
        <v>-400000</v>
      </c>
    </row>
    <row r="1858" spans="1:13" hidden="1" outlineLevel="2" x14ac:dyDescent="0.2">
      <c r="A1858" s="156">
        <v>202010</v>
      </c>
      <c r="B1858" s="150">
        <v>35200012</v>
      </c>
      <c r="C1858" s="151" t="s">
        <v>1148</v>
      </c>
      <c r="D1858" s="152">
        <v>44105</v>
      </c>
      <c r="E1858" s="151" t="s">
        <v>741</v>
      </c>
      <c r="F1858" s="151" t="s">
        <v>586</v>
      </c>
      <c r="G1858" s="151" t="s">
        <v>62</v>
      </c>
      <c r="H1858" s="151" t="s">
        <v>62</v>
      </c>
      <c r="I1858" s="151" t="s">
        <v>62</v>
      </c>
      <c r="J1858" s="151" t="s">
        <v>62</v>
      </c>
      <c r="K1858" s="151" t="s">
        <v>736</v>
      </c>
      <c r="L1858" s="151" t="s">
        <v>1706</v>
      </c>
      <c r="M1858" s="158">
        <v>-16.5</v>
      </c>
    </row>
    <row r="1859" spans="1:13" hidden="1" outlineLevel="2" x14ac:dyDescent="0.2">
      <c r="A1859" s="156">
        <v>202010</v>
      </c>
      <c r="B1859" s="150">
        <v>35200012</v>
      </c>
      <c r="C1859" s="151" t="s">
        <v>1148</v>
      </c>
      <c r="D1859" s="152">
        <v>44105</v>
      </c>
      <c r="E1859" s="151" t="s">
        <v>518</v>
      </c>
      <c r="F1859" s="151" t="s">
        <v>519</v>
      </c>
      <c r="G1859" s="151" t="s">
        <v>817</v>
      </c>
      <c r="H1859" s="151" t="s">
        <v>526</v>
      </c>
      <c r="I1859" s="151" t="s">
        <v>62</v>
      </c>
      <c r="J1859" s="151" t="s">
        <v>62</v>
      </c>
      <c r="K1859" s="151" t="s">
        <v>736</v>
      </c>
      <c r="L1859" s="151" t="s">
        <v>1706</v>
      </c>
      <c r="M1859" s="158">
        <v>16.5</v>
      </c>
    </row>
    <row r="1860" spans="1:13" hidden="1" outlineLevel="2" x14ac:dyDescent="0.2">
      <c r="A1860" s="156">
        <v>202010</v>
      </c>
      <c r="B1860" s="150">
        <v>35200015</v>
      </c>
      <c r="C1860" s="151" t="s">
        <v>1148</v>
      </c>
      <c r="D1860" s="152">
        <v>44105</v>
      </c>
      <c r="E1860" s="151" t="s">
        <v>741</v>
      </c>
      <c r="F1860" s="151" t="s">
        <v>586</v>
      </c>
      <c r="G1860" s="151" t="s">
        <v>62</v>
      </c>
      <c r="H1860" s="151" t="s">
        <v>62</v>
      </c>
      <c r="I1860" s="151" t="s">
        <v>62</v>
      </c>
      <c r="J1860" s="151" t="s">
        <v>62</v>
      </c>
      <c r="K1860" s="151" t="s">
        <v>736</v>
      </c>
      <c r="L1860" s="151" t="s">
        <v>1705</v>
      </c>
      <c r="M1860" s="158">
        <v>-4</v>
      </c>
    </row>
    <row r="1861" spans="1:13" hidden="1" outlineLevel="2" x14ac:dyDescent="0.2">
      <c r="A1861" s="156">
        <v>202010</v>
      </c>
      <c r="B1861" s="150">
        <v>35200015</v>
      </c>
      <c r="C1861" s="151" t="s">
        <v>1148</v>
      </c>
      <c r="D1861" s="152">
        <v>44105</v>
      </c>
      <c r="E1861" s="151" t="s">
        <v>741</v>
      </c>
      <c r="F1861" s="151" t="s">
        <v>586</v>
      </c>
      <c r="G1861" s="151" t="s">
        <v>62</v>
      </c>
      <c r="H1861" s="151" t="s">
        <v>62</v>
      </c>
      <c r="I1861" s="151" t="s">
        <v>62</v>
      </c>
      <c r="J1861" s="151" t="s">
        <v>62</v>
      </c>
      <c r="K1861" s="151" t="s">
        <v>736</v>
      </c>
      <c r="L1861" s="151" t="s">
        <v>1705</v>
      </c>
      <c r="M1861" s="158">
        <v>-5</v>
      </c>
    </row>
    <row r="1862" spans="1:13" hidden="1" outlineLevel="2" x14ac:dyDescent="0.2">
      <c r="A1862" s="156">
        <v>202010</v>
      </c>
      <c r="B1862" s="150">
        <v>35200015</v>
      </c>
      <c r="C1862" s="151" t="s">
        <v>1148</v>
      </c>
      <c r="D1862" s="152">
        <v>44105</v>
      </c>
      <c r="E1862" s="151" t="s">
        <v>741</v>
      </c>
      <c r="F1862" s="151" t="s">
        <v>586</v>
      </c>
      <c r="G1862" s="151" t="s">
        <v>62</v>
      </c>
      <c r="H1862" s="151" t="s">
        <v>62</v>
      </c>
      <c r="I1862" s="151" t="s">
        <v>62</v>
      </c>
      <c r="J1862" s="151" t="s">
        <v>62</v>
      </c>
      <c r="K1862" s="151" t="s">
        <v>736</v>
      </c>
      <c r="L1862" s="151" t="s">
        <v>1705</v>
      </c>
      <c r="M1862" s="158">
        <v>-75</v>
      </c>
    </row>
    <row r="1863" spans="1:13" hidden="1" outlineLevel="2" x14ac:dyDescent="0.2">
      <c r="A1863" s="156">
        <v>202010</v>
      </c>
      <c r="B1863" s="150">
        <v>35200015</v>
      </c>
      <c r="C1863" s="151" t="s">
        <v>1148</v>
      </c>
      <c r="D1863" s="152">
        <v>44105</v>
      </c>
      <c r="E1863" s="151" t="s">
        <v>518</v>
      </c>
      <c r="F1863" s="151" t="s">
        <v>519</v>
      </c>
      <c r="G1863" s="151" t="s">
        <v>817</v>
      </c>
      <c r="H1863" s="151" t="s">
        <v>526</v>
      </c>
      <c r="I1863" s="151" t="s">
        <v>62</v>
      </c>
      <c r="J1863" s="151" t="s">
        <v>62</v>
      </c>
      <c r="K1863" s="151" t="s">
        <v>736</v>
      </c>
      <c r="L1863" s="151" t="s">
        <v>1705</v>
      </c>
      <c r="M1863" s="158">
        <v>84</v>
      </c>
    </row>
    <row r="1864" spans="1:13" hidden="1" outlineLevel="2" x14ac:dyDescent="0.2">
      <c r="A1864" s="156">
        <v>202010</v>
      </c>
      <c r="B1864" s="150">
        <v>35200016</v>
      </c>
      <c r="C1864" s="151" t="s">
        <v>1148</v>
      </c>
      <c r="D1864" s="152">
        <v>44105</v>
      </c>
      <c r="E1864" s="151" t="s">
        <v>741</v>
      </c>
      <c r="F1864" s="151" t="s">
        <v>586</v>
      </c>
      <c r="G1864" s="151" t="s">
        <v>62</v>
      </c>
      <c r="H1864" s="151" t="s">
        <v>62</v>
      </c>
      <c r="I1864" s="151" t="s">
        <v>62</v>
      </c>
      <c r="J1864" s="151" t="s">
        <v>62</v>
      </c>
      <c r="K1864" s="151" t="s">
        <v>736</v>
      </c>
      <c r="L1864" s="151" t="s">
        <v>1705</v>
      </c>
      <c r="M1864" s="158">
        <v>-4</v>
      </c>
    </row>
    <row r="1865" spans="1:13" hidden="1" outlineLevel="2" x14ac:dyDescent="0.2">
      <c r="A1865" s="156">
        <v>202010</v>
      </c>
      <c r="B1865" s="150">
        <v>35200016</v>
      </c>
      <c r="C1865" s="151" t="s">
        <v>1148</v>
      </c>
      <c r="D1865" s="152">
        <v>44105</v>
      </c>
      <c r="E1865" s="151" t="s">
        <v>741</v>
      </c>
      <c r="F1865" s="151" t="s">
        <v>586</v>
      </c>
      <c r="G1865" s="151" t="s">
        <v>62</v>
      </c>
      <c r="H1865" s="151" t="s">
        <v>62</v>
      </c>
      <c r="I1865" s="151" t="s">
        <v>62</v>
      </c>
      <c r="J1865" s="151" t="s">
        <v>62</v>
      </c>
      <c r="K1865" s="151" t="s">
        <v>736</v>
      </c>
      <c r="L1865" s="151" t="s">
        <v>1705</v>
      </c>
      <c r="M1865" s="158">
        <v>-5</v>
      </c>
    </row>
    <row r="1866" spans="1:13" hidden="1" outlineLevel="2" x14ac:dyDescent="0.2">
      <c r="A1866" s="156">
        <v>202010</v>
      </c>
      <c r="B1866" s="150">
        <v>35200016</v>
      </c>
      <c r="C1866" s="151" t="s">
        <v>1148</v>
      </c>
      <c r="D1866" s="152">
        <v>44105</v>
      </c>
      <c r="E1866" s="151" t="s">
        <v>741</v>
      </c>
      <c r="F1866" s="151" t="s">
        <v>586</v>
      </c>
      <c r="G1866" s="151" t="s">
        <v>62</v>
      </c>
      <c r="H1866" s="151" t="s">
        <v>62</v>
      </c>
      <c r="I1866" s="151" t="s">
        <v>62</v>
      </c>
      <c r="J1866" s="151" t="s">
        <v>62</v>
      </c>
      <c r="K1866" s="151" t="s">
        <v>736</v>
      </c>
      <c r="L1866" s="151" t="s">
        <v>1705</v>
      </c>
      <c r="M1866" s="158">
        <v>-75</v>
      </c>
    </row>
    <row r="1867" spans="1:13" hidden="1" outlineLevel="2" x14ac:dyDescent="0.2">
      <c r="A1867" s="156">
        <v>202010</v>
      </c>
      <c r="B1867" s="150">
        <v>35200016</v>
      </c>
      <c r="C1867" s="151" t="s">
        <v>1148</v>
      </c>
      <c r="D1867" s="152">
        <v>44105</v>
      </c>
      <c r="E1867" s="151" t="s">
        <v>518</v>
      </c>
      <c r="F1867" s="151" t="s">
        <v>519</v>
      </c>
      <c r="G1867" s="151" t="s">
        <v>817</v>
      </c>
      <c r="H1867" s="151" t="s">
        <v>526</v>
      </c>
      <c r="I1867" s="151" t="s">
        <v>62</v>
      </c>
      <c r="J1867" s="151" t="s">
        <v>62</v>
      </c>
      <c r="K1867" s="151" t="s">
        <v>736</v>
      </c>
      <c r="L1867" s="151" t="s">
        <v>1705</v>
      </c>
      <c r="M1867" s="158">
        <v>84</v>
      </c>
    </row>
    <row r="1868" spans="1:13" hidden="1" outlineLevel="2" x14ac:dyDescent="0.2">
      <c r="A1868" s="156">
        <v>202010</v>
      </c>
      <c r="B1868" s="150">
        <v>35200017</v>
      </c>
      <c r="C1868" s="151" t="s">
        <v>1148</v>
      </c>
      <c r="D1868" s="152">
        <v>44105</v>
      </c>
      <c r="E1868" s="151" t="s">
        <v>518</v>
      </c>
      <c r="F1868" s="151" t="s">
        <v>519</v>
      </c>
      <c r="G1868" s="151" t="s">
        <v>817</v>
      </c>
      <c r="H1868" s="151" t="s">
        <v>526</v>
      </c>
      <c r="I1868" s="151" t="s">
        <v>62</v>
      </c>
      <c r="J1868" s="151" t="s">
        <v>62</v>
      </c>
      <c r="K1868" s="151" t="s">
        <v>736</v>
      </c>
      <c r="L1868" s="151" t="s">
        <v>1806</v>
      </c>
      <c r="M1868" s="158">
        <v>-84</v>
      </c>
    </row>
    <row r="1869" spans="1:13" hidden="1" outlineLevel="2" x14ac:dyDescent="0.2">
      <c r="A1869" s="156">
        <v>202010</v>
      </c>
      <c r="B1869" s="150">
        <v>35200017</v>
      </c>
      <c r="C1869" s="151" t="s">
        <v>1148</v>
      </c>
      <c r="D1869" s="152">
        <v>44105</v>
      </c>
      <c r="E1869" s="151" t="s">
        <v>741</v>
      </c>
      <c r="F1869" s="151" t="s">
        <v>586</v>
      </c>
      <c r="G1869" s="151" t="s">
        <v>62</v>
      </c>
      <c r="H1869" s="151" t="s">
        <v>62</v>
      </c>
      <c r="I1869" s="151" t="s">
        <v>62</v>
      </c>
      <c r="J1869" s="151" t="s">
        <v>62</v>
      </c>
      <c r="K1869" s="151" t="s">
        <v>736</v>
      </c>
      <c r="L1869" s="151" t="s">
        <v>1806</v>
      </c>
      <c r="M1869" s="158">
        <v>84</v>
      </c>
    </row>
    <row r="1870" spans="1:13" hidden="1" outlineLevel="2" x14ac:dyDescent="0.2">
      <c r="A1870" s="156">
        <v>202010</v>
      </c>
      <c r="B1870" s="150">
        <v>35200018</v>
      </c>
      <c r="C1870" s="151" t="s">
        <v>1148</v>
      </c>
      <c r="D1870" s="152">
        <v>44135</v>
      </c>
      <c r="E1870" s="151" t="s">
        <v>518</v>
      </c>
      <c r="F1870" s="151" t="s">
        <v>519</v>
      </c>
      <c r="G1870" s="151" t="s">
        <v>817</v>
      </c>
      <c r="H1870" s="151" t="s">
        <v>526</v>
      </c>
      <c r="I1870" s="151" t="s">
        <v>62</v>
      </c>
      <c r="J1870" s="151" t="s">
        <v>62</v>
      </c>
      <c r="K1870" s="151" t="s">
        <v>736</v>
      </c>
      <c r="L1870" s="151" t="s">
        <v>1807</v>
      </c>
      <c r="M1870" s="158">
        <v>86</v>
      </c>
    </row>
    <row r="1871" spans="1:13" hidden="1" outlineLevel="2" x14ac:dyDescent="0.2">
      <c r="A1871" s="156">
        <v>202010</v>
      </c>
      <c r="B1871" s="150">
        <v>35200018</v>
      </c>
      <c r="C1871" s="151" t="s">
        <v>1148</v>
      </c>
      <c r="D1871" s="152">
        <v>44135</v>
      </c>
      <c r="E1871" s="151" t="s">
        <v>741</v>
      </c>
      <c r="F1871" s="151" t="s">
        <v>586</v>
      </c>
      <c r="G1871" s="151" t="s">
        <v>62</v>
      </c>
      <c r="H1871" s="151" t="s">
        <v>62</v>
      </c>
      <c r="I1871" s="151" t="s">
        <v>62</v>
      </c>
      <c r="J1871" s="151" t="s">
        <v>62</v>
      </c>
      <c r="K1871" s="151" t="s">
        <v>736</v>
      </c>
      <c r="L1871" s="151" t="s">
        <v>1807</v>
      </c>
      <c r="M1871" s="158">
        <v>-86</v>
      </c>
    </row>
    <row r="1872" spans="1:13" hidden="1" outlineLevel="2" x14ac:dyDescent="0.2">
      <c r="A1872" s="156">
        <v>202010</v>
      </c>
      <c r="B1872" s="150">
        <v>36200084</v>
      </c>
      <c r="C1872" s="151" t="s">
        <v>842</v>
      </c>
      <c r="D1872" s="152">
        <v>44105</v>
      </c>
      <c r="E1872" s="151" t="s">
        <v>777</v>
      </c>
      <c r="F1872" s="151" t="s">
        <v>607</v>
      </c>
      <c r="G1872" s="151" t="s">
        <v>62</v>
      </c>
      <c r="H1872" s="151" t="s">
        <v>62</v>
      </c>
      <c r="I1872" s="151" t="s">
        <v>849</v>
      </c>
      <c r="J1872" s="151" t="s">
        <v>850</v>
      </c>
      <c r="K1872" s="151" t="s">
        <v>736</v>
      </c>
      <c r="L1872" s="151" t="s">
        <v>62</v>
      </c>
      <c r="M1872" s="158">
        <v>565</v>
      </c>
    </row>
    <row r="1873" spans="1:13" hidden="1" outlineLevel="2" x14ac:dyDescent="0.2">
      <c r="A1873" s="156">
        <v>202010</v>
      </c>
      <c r="B1873" s="150">
        <v>36200084</v>
      </c>
      <c r="C1873" s="151" t="s">
        <v>842</v>
      </c>
      <c r="D1873" s="152">
        <v>44105</v>
      </c>
      <c r="E1873" s="151" t="s">
        <v>741</v>
      </c>
      <c r="F1873" s="151" t="s">
        <v>586</v>
      </c>
      <c r="G1873" s="151" t="s">
        <v>62</v>
      </c>
      <c r="H1873" s="151" t="s">
        <v>62</v>
      </c>
      <c r="I1873" s="151" t="s">
        <v>62</v>
      </c>
      <c r="J1873" s="151" t="s">
        <v>62</v>
      </c>
      <c r="K1873" s="151" t="s">
        <v>736</v>
      </c>
      <c r="L1873" s="151" t="s">
        <v>848</v>
      </c>
      <c r="M1873" s="158">
        <v>-565</v>
      </c>
    </row>
    <row r="1874" spans="1:13" hidden="1" outlineLevel="2" x14ac:dyDescent="0.2">
      <c r="A1874" s="156">
        <v>202010</v>
      </c>
      <c r="B1874" s="150">
        <v>36200085</v>
      </c>
      <c r="C1874" s="151" t="s">
        <v>842</v>
      </c>
      <c r="D1874" s="152">
        <v>44106</v>
      </c>
      <c r="E1874" s="151" t="s">
        <v>777</v>
      </c>
      <c r="F1874" s="151" t="s">
        <v>607</v>
      </c>
      <c r="G1874" s="151" t="s">
        <v>62</v>
      </c>
      <c r="H1874" s="151" t="s">
        <v>62</v>
      </c>
      <c r="I1874" s="151" t="s">
        <v>857</v>
      </c>
      <c r="J1874" s="151" t="s">
        <v>755</v>
      </c>
      <c r="K1874" s="151" t="s">
        <v>736</v>
      </c>
      <c r="L1874" s="151" t="s">
        <v>62</v>
      </c>
      <c r="M1874" s="158">
        <v>822306.24</v>
      </c>
    </row>
    <row r="1875" spans="1:13" hidden="1" outlineLevel="2" x14ac:dyDescent="0.2">
      <c r="A1875" s="156">
        <v>202010</v>
      </c>
      <c r="B1875" s="150">
        <v>36200085</v>
      </c>
      <c r="C1875" s="151" t="s">
        <v>842</v>
      </c>
      <c r="D1875" s="152">
        <v>44106</v>
      </c>
      <c r="E1875" s="151" t="s">
        <v>741</v>
      </c>
      <c r="F1875" s="151" t="s">
        <v>586</v>
      </c>
      <c r="G1875" s="151" t="s">
        <v>62</v>
      </c>
      <c r="H1875" s="151" t="s">
        <v>62</v>
      </c>
      <c r="I1875" s="151" t="s">
        <v>62</v>
      </c>
      <c r="J1875" s="151" t="s">
        <v>62</v>
      </c>
      <c r="K1875" s="151" t="s">
        <v>736</v>
      </c>
      <c r="L1875" s="151" t="s">
        <v>848</v>
      </c>
      <c r="M1875" s="158">
        <v>-822306.24</v>
      </c>
    </row>
    <row r="1876" spans="1:13" hidden="1" outlineLevel="2" x14ac:dyDescent="0.2">
      <c r="A1876" s="156">
        <v>202010</v>
      </c>
      <c r="B1876" s="150">
        <v>36200086</v>
      </c>
      <c r="C1876" s="151" t="s">
        <v>842</v>
      </c>
      <c r="D1876" s="152">
        <v>44109</v>
      </c>
      <c r="E1876" s="151" t="s">
        <v>741</v>
      </c>
      <c r="F1876" s="151" t="s">
        <v>586</v>
      </c>
      <c r="G1876" s="151" t="s">
        <v>62</v>
      </c>
      <c r="H1876" s="151" t="s">
        <v>62</v>
      </c>
      <c r="I1876" s="151" t="s">
        <v>62</v>
      </c>
      <c r="J1876" s="151" t="s">
        <v>62</v>
      </c>
      <c r="K1876" s="151" t="s">
        <v>736</v>
      </c>
      <c r="L1876" s="151" t="s">
        <v>848</v>
      </c>
      <c r="M1876" s="158">
        <v>-4747.5</v>
      </c>
    </row>
    <row r="1877" spans="1:13" hidden="1" outlineLevel="2" x14ac:dyDescent="0.2">
      <c r="A1877" s="156">
        <v>202010</v>
      </c>
      <c r="B1877" s="150">
        <v>36200086</v>
      </c>
      <c r="C1877" s="151" t="s">
        <v>842</v>
      </c>
      <c r="D1877" s="152">
        <v>44109</v>
      </c>
      <c r="E1877" s="151" t="s">
        <v>777</v>
      </c>
      <c r="F1877" s="151" t="s">
        <v>607</v>
      </c>
      <c r="G1877" s="151" t="s">
        <v>62</v>
      </c>
      <c r="H1877" s="151" t="s">
        <v>62</v>
      </c>
      <c r="I1877" s="151" t="s">
        <v>851</v>
      </c>
      <c r="J1877" s="151" t="s">
        <v>852</v>
      </c>
      <c r="K1877" s="151" t="s">
        <v>736</v>
      </c>
      <c r="L1877" s="151" t="s">
        <v>62</v>
      </c>
      <c r="M1877" s="158">
        <v>491.25</v>
      </c>
    </row>
    <row r="1878" spans="1:13" hidden="1" outlineLevel="2" x14ac:dyDescent="0.2">
      <c r="A1878" s="156">
        <v>202010</v>
      </c>
      <c r="B1878" s="150">
        <v>36200086</v>
      </c>
      <c r="C1878" s="151" t="s">
        <v>842</v>
      </c>
      <c r="D1878" s="152">
        <v>44109</v>
      </c>
      <c r="E1878" s="151" t="s">
        <v>777</v>
      </c>
      <c r="F1878" s="151" t="s">
        <v>607</v>
      </c>
      <c r="G1878" s="151" t="s">
        <v>62</v>
      </c>
      <c r="H1878" s="151" t="s">
        <v>62</v>
      </c>
      <c r="I1878" s="151" t="s">
        <v>862</v>
      </c>
      <c r="J1878" s="151" t="s">
        <v>863</v>
      </c>
      <c r="K1878" s="151" t="s">
        <v>736</v>
      </c>
      <c r="L1878" s="151" t="s">
        <v>62</v>
      </c>
      <c r="M1878" s="158">
        <v>4256.25</v>
      </c>
    </row>
    <row r="1879" spans="1:13" hidden="1" outlineLevel="2" x14ac:dyDescent="0.2">
      <c r="A1879" s="156">
        <v>202010</v>
      </c>
      <c r="B1879" s="150">
        <v>36200087</v>
      </c>
      <c r="C1879" s="151" t="s">
        <v>842</v>
      </c>
      <c r="D1879" s="152">
        <v>44110</v>
      </c>
      <c r="E1879" s="151" t="s">
        <v>777</v>
      </c>
      <c r="F1879" s="151" t="s">
        <v>607</v>
      </c>
      <c r="G1879" s="151" t="s">
        <v>62</v>
      </c>
      <c r="H1879" s="151" t="s">
        <v>62</v>
      </c>
      <c r="I1879" s="151" t="s">
        <v>855</v>
      </c>
      <c r="J1879" s="151" t="s">
        <v>856</v>
      </c>
      <c r="K1879" s="151" t="s">
        <v>736</v>
      </c>
      <c r="L1879" s="151" t="s">
        <v>62</v>
      </c>
      <c r="M1879" s="158">
        <v>3890</v>
      </c>
    </row>
    <row r="1880" spans="1:13" hidden="1" outlineLevel="2" x14ac:dyDescent="0.2">
      <c r="A1880" s="156">
        <v>202010</v>
      </c>
      <c r="B1880" s="150">
        <v>36200087</v>
      </c>
      <c r="C1880" s="151" t="s">
        <v>842</v>
      </c>
      <c r="D1880" s="152">
        <v>44110</v>
      </c>
      <c r="E1880" s="151" t="s">
        <v>741</v>
      </c>
      <c r="F1880" s="151" t="s">
        <v>586</v>
      </c>
      <c r="G1880" s="151" t="s">
        <v>62</v>
      </c>
      <c r="H1880" s="151" t="s">
        <v>62</v>
      </c>
      <c r="I1880" s="151" t="s">
        <v>62</v>
      </c>
      <c r="J1880" s="151" t="s">
        <v>62</v>
      </c>
      <c r="K1880" s="151" t="s">
        <v>736</v>
      </c>
      <c r="L1880" s="151" t="s">
        <v>848</v>
      </c>
      <c r="M1880" s="158">
        <v>-3890</v>
      </c>
    </row>
    <row r="1881" spans="1:13" hidden="1" outlineLevel="2" x14ac:dyDescent="0.2">
      <c r="A1881" s="156">
        <v>202010</v>
      </c>
      <c r="B1881" s="150">
        <v>36200088</v>
      </c>
      <c r="C1881" s="151" t="s">
        <v>842</v>
      </c>
      <c r="D1881" s="152">
        <v>44111</v>
      </c>
      <c r="E1881" s="151" t="s">
        <v>777</v>
      </c>
      <c r="F1881" s="151" t="s">
        <v>607</v>
      </c>
      <c r="G1881" s="151" t="s">
        <v>62</v>
      </c>
      <c r="H1881" s="151" t="s">
        <v>62</v>
      </c>
      <c r="I1881" s="151" t="s">
        <v>1097</v>
      </c>
      <c r="J1881" s="151" t="s">
        <v>1098</v>
      </c>
      <c r="K1881" s="151" t="s">
        <v>736</v>
      </c>
      <c r="L1881" s="151" t="s">
        <v>62</v>
      </c>
      <c r="M1881" s="158">
        <v>1234</v>
      </c>
    </row>
    <row r="1882" spans="1:13" hidden="1" outlineLevel="2" x14ac:dyDescent="0.2">
      <c r="A1882" s="156">
        <v>202010</v>
      </c>
      <c r="B1882" s="150">
        <v>36200088</v>
      </c>
      <c r="C1882" s="151" t="s">
        <v>842</v>
      </c>
      <c r="D1882" s="152">
        <v>44111</v>
      </c>
      <c r="E1882" s="151" t="s">
        <v>741</v>
      </c>
      <c r="F1882" s="151" t="s">
        <v>586</v>
      </c>
      <c r="G1882" s="151" t="s">
        <v>62</v>
      </c>
      <c r="H1882" s="151" t="s">
        <v>62</v>
      </c>
      <c r="I1882" s="151" t="s">
        <v>62</v>
      </c>
      <c r="J1882" s="151" t="s">
        <v>62</v>
      </c>
      <c r="K1882" s="151" t="s">
        <v>736</v>
      </c>
      <c r="L1882" s="151" t="s">
        <v>848</v>
      </c>
      <c r="M1882" s="158">
        <v>-1234</v>
      </c>
    </row>
    <row r="1883" spans="1:13" hidden="1" outlineLevel="2" x14ac:dyDescent="0.2">
      <c r="A1883" s="156">
        <v>202010</v>
      </c>
      <c r="B1883" s="150">
        <v>36200089</v>
      </c>
      <c r="C1883" s="151" t="s">
        <v>842</v>
      </c>
      <c r="D1883" s="152">
        <v>44112</v>
      </c>
      <c r="E1883" s="151" t="s">
        <v>777</v>
      </c>
      <c r="F1883" s="151" t="s">
        <v>607</v>
      </c>
      <c r="G1883" s="151" t="s">
        <v>62</v>
      </c>
      <c r="H1883" s="151" t="s">
        <v>62</v>
      </c>
      <c r="I1883" s="151" t="s">
        <v>780</v>
      </c>
      <c r="J1883" s="151" t="s">
        <v>735</v>
      </c>
      <c r="K1883" s="151" t="s">
        <v>736</v>
      </c>
      <c r="L1883" s="151" t="s">
        <v>62</v>
      </c>
      <c r="M1883" s="158">
        <v>150000</v>
      </c>
    </row>
    <row r="1884" spans="1:13" hidden="1" outlineLevel="2" x14ac:dyDescent="0.2">
      <c r="A1884" s="156">
        <v>202010</v>
      </c>
      <c r="B1884" s="150">
        <v>36200089</v>
      </c>
      <c r="C1884" s="151" t="s">
        <v>842</v>
      </c>
      <c r="D1884" s="152">
        <v>44112</v>
      </c>
      <c r="E1884" s="151" t="s">
        <v>741</v>
      </c>
      <c r="F1884" s="151" t="s">
        <v>586</v>
      </c>
      <c r="G1884" s="151" t="s">
        <v>62</v>
      </c>
      <c r="H1884" s="151" t="s">
        <v>62</v>
      </c>
      <c r="I1884" s="151" t="s">
        <v>62</v>
      </c>
      <c r="J1884" s="151" t="s">
        <v>62</v>
      </c>
      <c r="K1884" s="151" t="s">
        <v>736</v>
      </c>
      <c r="L1884" s="151" t="s">
        <v>848</v>
      </c>
      <c r="M1884" s="158">
        <v>-150000</v>
      </c>
    </row>
    <row r="1885" spans="1:13" hidden="1" outlineLevel="2" x14ac:dyDescent="0.2">
      <c r="A1885" s="156">
        <v>202010</v>
      </c>
      <c r="B1885" s="150">
        <v>36200090</v>
      </c>
      <c r="C1885" s="151" t="s">
        <v>842</v>
      </c>
      <c r="D1885" s="152">
        <v>44113</v>
      </c>
      <c r="E1885" s="151" t="s">
        <v>741</v>
      </c>
      <c r="F1885" s="151" t="s">
        <v>586</v>
      </c>
      <c r="G1885" s="151" t="s">
        <v>62</v>
      </c>
      <c r="H1885" s="151" t="s">
        <v>62</v>
      </c>
      <c r="I1885" s="151" t="s">
        <v>62</v>
      </c>
      <c r="J1885" s="151" t="s">
        <v>62</v>
      </c>
      <c r="K1885" s="151" t="s">
        <v>736</v>
      </c>
      <c r="L1885" s="151" t="s">
        <v>848</v>
      </c>
      <c r="M1885" s="158">
        <v>-9685</v>
      </c>
    </row>
    <row r="1886" spans="1:13" hidden="1" outlineLevel="2" x14ac:dyDescent="0.2">
      <c r="A1886" s="156">
        <v>202010</v>
      </c>
      <c r="B1886" s="150">
        <v>36200090</v>
      </c>
      <c r="C1886" s="151" t="s">
        <v>842</v>
      </c>
      <c r="D1886" s="152">
        <v>44113</v>
      </c>
      <c r="E1886" s="151" t="s">
        <v>777</v>
      </c>
      <c r="F1886" s="151" t="s">
        <v>607</v>
      </c>
      <c r="G1886" s="151" t="s">
        <v>62</v>
      </c>
      <c r="H1886" s="151" t="s">
        <v>62</v>
      </c>
      <c r="I1886" s="151" t="s">
        <v>968</v>
      </c>
      <c r="J1886" s="151" t="s">
        <v>969</v>
      </c>
      <c r="K1886" s="151" t="s">
        <v>736</v>
      </c>
      <c r="L1886" s="151" t="s">
        <v>62</v>
      </c>
      <c r="M1886" s="158">
        <v>9685</v>
      </c>
    </row>
    <row r="1887" spans="1:13" hidden="1" outlineLevel="2" x14ac:dyDescent="0.2">
      <c r="A1887" s="156">
        <v>202010</v>
      </c>
      <c r="B1887" s="150">
        <v>36200091</v>
      </c>
      <c r="C1887" s="151" t="s">
        <v>842</v>
      </c>
      <c r="D1887" s="152">
        <v>44116</v>
      </c>
      <c r="E1887" s="151" t="s">
        <v>777</v>
      </c>
      <c r="F1887" s="151" t="s">
        <v>607</v>
      </c>
      <c r="G1887" s="151" t="s">
        <v>62</v>
      </c>
      <c r="H1887" s="151" t="s">
        <v>62</v>
      </c>
      <c r="I1887" s="151" t="s">
        <v>860</v>
      </c>
      <c r="J1887" s="151" t="s">
        <v>861</v>
      </c>
      <c r="K1887" s="151" t="s">
        <v>736</v>
      </c>
      <c r="L1887" s="151" t="s">
        <v>62</v>
      </c>
      <c r="M1887" s="158">
        <v>3648.99</v>
      </c>
    </row>
    <row r="1888" spans="1:13" hidden="1" outlineLevel="2" x14ac:dyDescent="0.2">
      <c r="A1888" s="156">
        <v>202010</v>
      </c>
      <c r="B1888" s="150">
        <v>36200091</v>
      </c>
      <c r="C1888" s="151" t="s">
        <v>842</v>
      </c>
      <c r="D1888" s="152">
        <v>44116</v>
      </c>
      <c r="E1888" s="151" t="s">
        <v>741</v>
      </c>
      <c r="F1888" s="151" t="s">
        <v>586</v>
      </c>
      <c r="G1888" s="151" t="s">
        <v>62</v>
      </c>
      <c r="H1888" s="151" t="s">
        <v>62</v>
      </c>
      <c r="I1888" s="151" t="s">
        <v>62</v>
      </c>
      <c r="J1888" s="151" t="s">
        <v>62</v>
      </c>
      <c r="K1888" s="151" t="s">
        <v>736</v>
      </c>
      <c r="L1888" s="151" t="s">
        <v>848</v>
      </c>
      <c r="M1888" s="158">
        <v>-3648.99</v>
      </c>
    </row>
    <row r="1889" spans="1:13" hidden="1" outlineLevel="2" x14ac:dyDescent="0.2">
      <c r="A1889" s="156">
        <v>202010</v>
      </c>
      <c r="B1889" s="150">
        <v>36200092</v>
      </c>
      <c r="C1889" s="151" t="s">
        <v>842</v>
      </c>
      <c r="D1889" s="152">
        <v>44117</v>
      </c>
      <c r="E1889" s="151" t="s">
        <v>741</v>
      </c>
      <c r="F1889" s="151" t="s">
        <v>586</v>
      </c>
      <c r="G1889" s="151" t="s">
        <v>62</v>
      </c>
      <c r="H1889" s="151" t="s">
        <v>62</v>
      </c>
      <c r="I1889" s="151" t="s">
        <v>62</v>
      </c>
      <c r="J1889" s="151" t="s">
        <v>62</v>
      </c>
      <c r="K1889" s="151" t="s">
        <v>736</v>
      </c>
      <c r="L1889" s="151" t="s">
        <v>848</v>
      </c>
      <c r="M1889" s="158">
        <v>-1295.56</v>
      </c>
    </row>
    <row r="1890" spans="1:13" hidden="1" outlineLevel="2" x14ac:dyDescent="0.2">
      <c r="A1890" s="156">
        <v>202010</v>
      </c>
      <c r="B1890" s="150">
        <v>36200092</v>
      </c>
      <c r="C1890" s="151" t="s">
        <v>842</v>
      </c>
      <c r="D1890" s="152">
        <v>44117</v>
      </c>
      <c r="E1890" s="151" t="s">
        <v>777</v>
      </c>
      <c r="F1890" s="151" t="s">
        <v>607</v>
      </c>
      <c r="G1890" s="151" t="s">
        <v>62</v>
      </c>
      <c r="H1890" s="151" t="s">
        <v>62</v>
      </c>
      <c r="I1890" s="151" t="s">
        <v>868</v>
      </c>
      <c r="J1890" s="151" t="s">
        <v>869</v>
      </c>
      <c r="K1890" s="151" t="s">
        <v>736</v>
      </c>
      <c r="L1890" s="151" t="s">
        <v>62</v>
      </c>
      <c r="M1890" s="158">
        <v>1295.56</v>
      </c>
    </row>
    <row r="1891" spans="1:13" hidden="1" outlineLevel="2" x14ac:dyDescent="0.2">
      <c r="A1891" s="156">
        <v>202010</v>
      </c>
      <c r="B1891" s="150">
        <v>36200093</v>
      </c>
      <c r="C1891" s="151" t="s">
        <v>842</v>
      </c>
      <c r="D1891" s="152">
        <v>44119</v>
      </c>
      <c r="E1891" s="151" t="s">
        <v>741</v>
      </c>
      <c r="F1891" s="151" t="s">
        <v>586</v>
      </c>
      <c r="G1891" s="151" t="s">
        <v>62</v>
      </c>
      <c r="H1891" s="151" t="s">
        <v>62</v>
      </c>
      <c r="I1891" s="151" t="s">
        <v>62</v>
      </c>
      <c r="J1891" s="151" t="s">
        <v>62</v>
      </c>
      <c r="K1891" s="151" t="s">
        <v>736</v>
      </c>
      <c r="L1891" s="151" t="s">
        <v>848</v>
      </c>
      <c r="M1891" s="158">
        <v>-10000</v>
      </c>
    </row>
    <row r="1892" spans="1:13" hidden="1" outlineLevel="2" x14ac:dyDescent="0.2">
      <c r="A1892" s="156">
        <v>202010</v>
      </c>
      <c r="B1892" s="150">
        <v>36200093</v>
      </c>
      <c r="C1892" s="151" t="s">
        <v>842</v>
      </c>
      <c r="D1892" s="152">
        <v>44119</v>
      </c>
      <c r="E1892" s="151" t="s">
        <v>777</v>
      </c>
      <c r="F1892" s="151" t="s">
        <v>607</v>
      </c>
      <c r="G1892" s="151" t="s">
        <v>62</v>
      </c>
      <c r="H1892" s="151" t="s">
        <v>62</v>
      </c>
      <c r="I1892" s="151" t="s">
        <v>845</v>
      </c>
      <c r="J1892" s="151" t="s">
        <v>739</v>
      </c>
      <c r="K1892" s="151" t="s">
        <v>736</v>
      </c>
      <c r="L1892" s="151" t="s">
        <v>62</v>
      </c>
      <c r="M1892" s="158">
        <v>10000</v>
      </c>
    </row>
    <row r="1893" spans="1:13" hidden="1" outlineLevel="2" x14ac:dyDescent="0.2">
      <c r="A1893" s="156">
        <v>202010</v>
      </c>
      <c r="B1893" s="150">
        <v>36200094</v>
      </c>
      <c r="C1893" s="151" t="s">
        <v>842</v>
      </c>
      <c r="D1893" s="152">
        <v>44120</v>
      </c>
      <c r="E1893" s="151" t="s">
        <v>777</v>
      </c>
      <c r="F1893" s="151" t="s">
        <v>607</v>
      </c>
      <c r="G1893" s="151" t="s">
        <v>62</v>
      </c>
      <c r="H1893" s="151" t="s">
        <v>62</v>
      </c>
      <c r="I1893" s="151" t="s">
        <v>845</v>
      </c>
      <c r="J1893" s="151" t="s">
        <v>739</v>
      </c>
      <c r="K1893" s="151" t="s">
        <v>736</v>
      </c>
      <c r="L1893" s="151" t="s">
        <v>62</v>
      </c>
      <c r="M1893" s="158">
        <v>14000</v>
      </c>
    </row>
    <row r="1894" spans="1:13" hidden="1" outlineLevel="2" x14ac:dyDescent="0.2">
      <c r="A1894" s="156">
        <v>202010</v>
      </c>
      <c r="B1894" s="150">
        <v>36200094</v>
      </c>
      <c r="C1894" s="151" t="s">
        <v>842</v>
      </c>
      <c r="D1894" s="152">
        <v>44120</v>
      </c>
      <c r="E1894" s="151" t="s">
        <v>741</v>
      </c>
      <c r="F1894" s="151" t="s">
        <v>586</v>
      </c>
      <c r="G1894" s="151" t="s">
        <v>62</v>
      </c>
      <c r="H1894" s="151" t="s">
        <v>62</v>
      </c>
      <c r="I1894" s="151" t="s">
        <v>62</v>
      </c>
      <c r="J1894" s="151" t="s">
        <v>62</v>
      </c>
      <c r="K1894" s="151" t="s">
        <v>736</v>
      </c>
      <c r="L1894" s="151" t="s">
        <v>848</v>
      </c>
      <c r="M1894" s="158">
        <v>-14000</v>
      </c>
    </row>
    <row r="1895" spans="1:13" hidden="1" outlineLevel="2" x14ac:dyDescent="0.2">
      <c r="A1895" s="156">
        <v>202010</v>
      </c>
      <c r="B1895" s="150">
        <v>36200095</v>
      </c>
      <c r="C1895" s="151" t="s">
        <v>842</v>
      </c>
      <c r="D1895" s="152">
        <v>44123</v>
      </c>
      <c r="E1895" s="151" t="s">
        <v>741</v>
      </c>
      <c r="F1895" s="151" t="s">
        <v>586</v>
      </c>
      <c r="G1895" s="151" t="s">
        <v>62</v>
      </c>
      <c r="H1895" s="151" t="s">
        <v>62</v>
      </c>
      <c r="I1895" s="151" t="s">
        <v>62</v>
      </c>
      <c r="J1895" s="151" t="s">
        <v>62</v>
      </c>
      <c r="K1895" s="151" t="s">
        <v>736</v>
      </c>
      <c r="L1895" s="151" t="s">
        <v>848</v>
      </c>
      <c r="M1895" s="158">
        <v>-38965.769999999997</v>
      </c>
    </row>
    <row r="1896" spans="1:13" hidden="1" outlineLevel="2" x14ac:dyDescent="0.2">
      <c r="A1896" s="156">
        <v>202010</v>
      </c>
      <c r="B1896" s="150">
        <v>36200095</v>
      </c>
      <c r="C1896" s="151" t="s">
        <v>842</v>
      </c>
      <c r="D1896" s="152">
        <v>44123</v>
      </c>
      <c r="E1896" s="151" t="s">
        <v>777</v>
      </c>
      <c r="F1896" s="151" t="s">
        <v>607</v>
      </c>
      <c r="G1896" s="151" t="s">
        <v>62</v>
      </c>
      <c r="H1896" s="151" t="s">
        <v>62</v>
      </c>
      <c r="I1896" s="151" t="s">
        <v>868</v>
      </c>
      <c r="J1896" s="151" t="s">
        <v>869</v>
      </c>
      <c r="K1896" s="151" t="s">
        <v>736</v>
      </c>
      <c r="L1896" s="151" t="s">
        <v>62</v>
      </c>
      <c r="M1896" s="158">
        <v>244.8</v>
      </c>
    </row>
    <row r="1897" spans="1:13" hidden="1" outlineLevel="2" x14ac:dyDescent="0.2">
      <c r="A1897" s="156">
        <v>202010</v>
      </c>
      <c r="B1897" s="150">
        <v>36200095</v>
      </c>
      <c r="C1897" s="151" t="s">
        <v>842</v>
      </c>
      <c r="D1897" s="152">
        <v>44123</v>
      </c>
      <c r="E1897" s="151" t="s">
        <v>777</v>
      </c>
      <c r="F1897" s="151" t="s">
        <v>607</v>
      </c>
      <c r="G1897" s="151" t="s">
        <v>62</v>
      </c>
      <c r="H1897" s="151" t="s">
        <v>62</v>
      </c>
      <c r="I1897" s="151" t="s">
        <v>845</v>
      </c>
      <c r="J1897" s="151" t="s">
        <v>739</v>
      </c>
      <c r="K1897" s="151" t="s">
        <v>736</v>
      </c>
      <c r="L1897" s="151" t="s">
        <v>62</v>
      </c>
      <c r="M1897" s="158">
        <v>37385.97</v>
      </c>
    </row>
    <row r="1898" spans="1:13" hidden="1" outlineLevel="2" x14ac:dyDescent="0.2">
      <c r="A1898" s="156">
        <v>202010</v>
      </c>
      <c r="B1898" s="150">
        <v>36200095</v>
      </c>
      <c r="C1898" s="151" t="s">
        <v>842</v>
      </c>
      <c r="D1898" s="152">
        <v>44123</v>
      </c>
      <c r="E1898" s="151" t="s">
        <v>777</v>
      </c>
      <c r="F1898" s="151" t="s">
        <v>607</v>
      </c>
      <c r="G1898" s="151" t="s">
        <v>62</v>
      </c>
      <c r="H1898" s="151" t="s">
        <v>62</v>
      </c>
      <c r="I1898" s="151" t="s">
        <v>866</v>
      </c>
      <c r="J1898" s="151" t="s">
        <v>867</v>
      </c>
      <c r="K1898" s="151" t="s">
        <v>736</v>
      </c>
      <c r="L1898" s="151" t="s">
        <v>62</v>
      </c>
      <c r="M1898" s="158">
        <v>1335</v>
      </c>
    </row>
    <row r="1899" spans="1:13" hidden="1" outlineLevel="2" x14ac:dyDescent="0.2">
      <c r="A1899" s="156">
        <v>202010</v>
      </c>
      <c r="B1899" s="150">
        <v>36200096</v>
      </c>
      <c r="C1899" s="151" t="s">
        <v>842</v>
      </c>
      <c r="D1899" s="152">
        <v>44125</v>
      </c>
      <c r="E1899" s="151" t="s">
        <v>741</v>
      </c>
      <c r="F1899" s="151" t="s">
        <v>586</v>
      </c>
      <c r="G1899" s="151" t="s">
        <v>62</v>
      </c>
      <c r="H1899" s="151" t="s">
        <v>62</v>
      </c>
      <c r="I1899" s="151" t="s">
        <v>62</v>
      </c>
      <c r="J1899" s="151" t="s">
        <v>62</v>
      </c>
      <c r="K1899" s="151" t="s">
        <v>736</v>
      </c>
      <c r="L1899" s="151" t="s">
        <v>848</v>
      </c>
      <c r="M1899" s="158">
        <v>-2520</v>
      </c>
    </row>
    <row r="1900" spans="1:13" hidden="1" outlineLevel="2" x14ac:dyDescent="0.2">
      <c r="A1900" s="156">
        <v>202010</v>
      </c>
      <c r="B1900" s="150">
        <v>36200096</v>
      </c>
      <c r="C1900" s="151" t="s">
        <v>842</v>
      </c>
      <c r="D1900" s="152">
        <v>44125</v>
      </c>
      <c r="E1900" s="151" t="s">
        <v>777</v>
      </c>
      <c r="F1900" s="151" t="s">
        <v>607</v>
      </c>
      <c r="G1900" s="151" t="s">
        <v>62</v>
      </c>
      <c r="H1900" s="151" t="s">
        <v>62</v>
      </c>
      <c r="I1900" s="151" t="s">
        <v>864</v>
      </c>
      <c r="J1900" s="151" t="s">
        <v>865</v>
      </c>
      <c r="K1900" s="151" t="s">
        <v>736</v>
      </c>
      <c r="L1900" s="151" t="s">
        <v>62</v>
      </c>
      <c r="M1900" s="158">
        <v>2520</v>
      </c>
    </row>
    <row r="1901" spans="1:13" hidden="1" outlineLevel="2" x14ac:dyDescent="0.2">
      <c r="A1901" s="156">
        <v>202010</v>
      </c>
      <c r="B1901" s="150">
        <v>36200097</v>
      </c>
      <c r="C1901" s="151" t="s">
        <v>842</v>
      </c>
      <c r="D1901" s="152">
        <v>44126</v>
      </c>
      <c r="E1901" s="151" t="s">
        <v>777</v>
      </c>
      <c r="F1901" s="151" t="s">
        <v>607</v>
      </c>
      <c r="G1901" s="151" t="s">
        <v>62</v>
      </c>
      <c r="H1901" s="151" t="s">
        <v>62</v>
      </c>
      <c r="I1901" s="151" t="s">
        <v>790</v>
      </c>
      <c r="J1901" s="151" t="s">
        <v>759</v>
      </c>
      <c r="K1901" s="151" t="s">
        <v>736</v>
      </c>
      <c r="L1901" s="151" t="s">
        <v>62</v>
      </c>
      <c r="M1901" s="158">
        <v>50000</v>
      </c>
    </row>
    <row r="1902" spans="1:13" hidden="1" outlineLevel="2" x14ac:dyDescent="0.2">
      <c r="A1902" s="156">
        <v>202010</v>
      </c>
      <c r="B1902" s="150">
        <v>36200097</v>
      </c>
      <c r="C1902" s="151" t="s">
        <v>842</v>
      </c>
      <c r="D1902" s="152">
        <v>44126</v>
      </c>
      <c r="E1902" s="151" t="s">
        <v>777</v>
      </c>
      <c r="F1902" s="151" t="s">
        <v>607</v>
      </c>
      <c r="G1902" s="151" t="s">
        <v>62</v>
      </c>
      <c r="H1902" s="151" t="s">
        <v>62</v>
      </c>
      <c r="I1902" s="151" t="s">
        <v>1332</v>
      </c>
      <c r="J1902" s="151" t="s">
        <v>1333</v>
      </c>
      <c r="K1902" s="151" t="s">
        <v>736</v>
      </c>
      <c r="L1902" s="151" t="s">
        <v>62</v>
      </c>
      <c r="M1902" s="158">
        <v>3564.78</v>
      </c>
    </row>
    <row r="1903" spans="1:13" hidden="1" outlineLevel="2" x14ac:dyDescent="0.2">
      <c r="A1903" s="156">
        <v>202010</v>
      </c>
      <c r="B1903" s="150">
        <v>36200097</v>
      </c>
      <c r="C1903" s="151" t="s">
        <v>842</v>
      </c>
      <c r="D1903" s="152">
        <v>44126</v>
      </c>
      <c r="E1903" s="151" t="s">
        <v>741</v>
      </c>
      <c r="F1903" s="151" t="s">
        <v>586</v>
      </c>
      <c r="G1903" s="151" t="s">
        <v>62</v>
      </c>
      <c r="H1903" s="151" t="s">
        <v>62</v>
      </c>
      <c r="I1903" s="151" t="s">
        <v>62</v>
      </c>
      <c r="J1903" s="151" t="s">
        <v>62</v>
      </c>
      <c r="K1903" s="151" t="s">
        <v>736</v>
      </c>
      <c r="L1903" s="151" t="s">
        <v>848</v>
      </c>
      <c r="M1903" s="158">
        <v>-53564.78</v>
      </c>
    </row>
    <row r="1904" spans="1:13" hidden="1" outlineLevel="2" x14ac:dyDescent="0.2">
      <c r="A1904" s="156">
        <v>202010</v>
      </c>
      <c r="B1904" s="150">
        <v>36200098</v>
      </c>
      <c r="C1904" s="151" t="s">
        <v>842</v>
      </c>
      <c r="D1904" s="152">
        <v>44133</v>
      </c>
      <c r="E1904" s="151" t="s">
        <v>741</v>
      </c>
      <c r="F1904" s="151" t="s">
        <v>586</v>
      </c>
      <c r="G1904" s="151" t="s">
        <v>62</v>
      </c>
      <c r="H1904" s="151" t="s">
        <v>62</v>
      </c>
      <c r="I1904" s="151" t="s">
        <v>62</v>
      </c>
      <c r="J1904" s="151" t="s">
        <v>62</v>
      </c>
      <c r="K1904" s="151" t="s">
        <v>736</v>
      </c>
      <c r="L1904" s="151" t="s">
        <v>848</v>
      </c>
      <c r="M1904" s="158">
        <v>-10500</v>
      </c>
    </row>
    <row r="1905" spans="1:13" hidden="1" outlineLevel="2" x14ac:dyDescent="0.2">
      <c r="A1905" s="156">
        <v>202010</v>
      </c>
      <c r="B1905" s="150">
        <v>36200098</v>
      </c>
      <c r="C1905" s="151" t="s">
        <v>842</v>
      </c>
      <c r="D1905" s="152">
        <v>44133</v>
      </c>
      <c r="E1905" s="151" t="s">
        <v>777</v>
      </c>
      <c r="F1905" s="151" t="s">
        <v>607</v>
      </c>
      <c r="G1905" s="151" t="s">
        <v>62</v>
      </c>
      <c r="H1905" s="151" t="s">
        <v>62</v>
      </c>
      <c r="I1905" s="151" t="s">
        <v>849</v>
      </c>
      <c r="J1905" s="151" t="s">
        <v>850</v>
      </c>
      <c r="K1905" s="151" t="s">
        <v>736</v>
      </c>
      <c r="L1905" s="151" t="s">
        <v>62</v>
      </c>
      <c r="M1905" s="158">
        <v>675</v>
      </c>
    </row>
    <row r="1906" spans="1:13" hidden="1" outlineLevel="2" x14ac:dyDescent="0.2">
      <c r="A1906" s="156">
        <v>202010</v>
      </c>
      <c r="B1906" s="150">
        <v>36200098</v>
      </c>
      <c r="C1906" s="151" t="s">
        <v>842</v>
      </c>
      <c r="D1906" s="152">
        <v>44133</v>
      </c>
      <c r="E1906" s="151" t="s">
        <v>777</v>
      </c>
      <c r="F1906" s="151" t="s">
        <v>607</v>
      </c>
      <c r="G1906" s="151" t="s">
        <v>62</v>
      </c>
      <c r="H1906" s="151" t="s">
        <v>62</v>
      </c>
      <c r="I1906" s="151" t="s">
        <v>870</v>
      </c>
      <c r="J1906" s="151" t="s">
        <v>871</v>
      </c>
      <c r="K1906" s="151" t="s">
        <v>736</v>
      </c>
      <c r="L1906" s="151" t="s">
        <v>62</v>
      </c>
      <c r="M1906" s="158">
        <v>9825</v>
      </c>
    </row>
    <row r="1907" spans="1:13" hidden="1" outlineLevel="2" x14ac:dyDescent="0.2">
      <c r="A1907" s="156">
        <v>202010</v>
      </c>
      <c r="B1907" s="150">
        <v>36200098</v>
      </c>
      <c r="C1907" s="151" t="s">
        <v>842</v>
      </c>
      <c r="D1907" s="152">
        <v>44133</v>
      </c>
      <c r="E1907" s="151" t="s">
        <v>777</v>
      </c>
      <c r="F1907" s="151" t="s">
        <v>607</v>
      </c>
      <c r="G1907" s="151" t="s">
        <v>62</v>
      </c>
      <c r="H1907" s="151" t="s">
        <v>62</v>
      </c>
      <c r="I1907" s="151" t="s">
        <v>870</v>
      </c>
      <c r="J1907" s="151" t="s">
        <v>871</v>
      </c>
      <c r="K1907" s="151" t="s">
        <v>736</v>
      </c>
      <c r="L1907" s="151" t="s">
        <v>62</v>
      </c>
      <c r="M1907" s="158">
        <v>-9825</v>
      </c>
    </row>
    <row r="1908" spans="1:13" hidden="1" outlineLevel="2" x14ac:dyDescent="0.2">
      <c r="A1908" s="156">
        <v>202010</v>
      </c>
      <c r="B1908" s="150">
        <v>36200098</v>
      </c>
      <c r="C1908" s="151" t="s">
        <v>842</v>
      </c>
      <c r="D1908" s="152">
        <v>44133</v>
      </c>
      <c r="E1908" s="151" t="s">
        <v>777</v>
      </c>
      <c r="F1908" s="151" t="s">
        <v>607</v>
      </c>
      <c r="G1908" s="151" t="s">
        <v>62</v>
      </c>
      <c r="H1908" s="151" t="s">
        <v>62</v>
      </c>
      <c r="I1908" s="151" t="s">
        <v>870</v>
      </c>
      <c r="J1908" s="151" t="s">
        <v>871</v>
      </c>
      <c r="K1908" s="151" t="s">
        <v>736</v>
      </c>
      <c r="L1908" s="151" t="s">
        <v>62</v>
      </c>
      <c r="M1908" s="158">
        <v>9825</v>
      </c>
    </row>
    <row r="1909" spans="1:13" hidden="1" outlineLevel="2" x14ac:dyDescent="0.2">
      <c r="A1909" s="156">
        <v>202010</v>
      </c>
      <c r="B1909" s="150">
        <v>40200030</v>
      </c>
      <c r="C1909" s="151" t="s">
        <v>874</v>
      </c>
      <c r="D1909" s="152">
        <v>44105</v>
      </c>
      <c r="E1909" s="151" t="s">
        <v>485</v>
      </c>
      <c r="F1909" s="151" t="s">
        <v>486</v>
      </c>
      <c r="G1909" s="151" t="s">
        <v>817</v>
      </c>
      <c r="H1909" s="151" t="s">
        <v>526</v>
      </c>
      <c r="I1909" s="151" t="s">
        <v>62</v>
      </c>
      <c r="J1909" s="151" t="s">
        <v>62</v>
      </c>
      <c r="K1909" s="151" t="s">
        <v>736</v>
      </c>
      <c r="L1909" s="151" t="s">
        <v>1808</v>
      </c>
      <c r="M1909" s="158">
        <v>1750</v>
      </c>
    </row>
    <row r="1910" spans="1:13" hidden="1" outlineLevel="2" x14ac:dyDescent="0.2">
      <c r="A1910" s="156">
        <v>202010</v>
      </c>
      <c r="B1910" s="150">
        <v>40200030</v>
      </c>
      <c r="C1910" s="151" t="s">
        <v>874</v>
      </c>
      <c r="D1910" s="152">
        <v>44105</v>
      </c>
      <c r="E1910" s="151" t="s">
        <v>485</v>
      </c>
      <c r="F1910" s="151" t="s">
        <v>486</v>
      </c>
      <c r="G1910" s="151" t="s">
        <v>817</v>
      </c>
      <c r="H1910" s="151" t="s">
        <v>526</v>
      </c>
      <c r="I1910" s="151" t="s">
        <v>62</v>
      </c>
      <c r="J1910" s="151" t="s">
        <v>62</v>
      </c>
      <c r="K1910" s="151" t="s">
        <v>736</v>
      </c>
      <c r="L1910" s="151" t="s">
        <v>1809</v>
      </c>
      <c r="M1910" s="158">
        <v>5130</v>
      </c>
    </row>
    <row r="1911" spans="1:13" hidden="1" outlineLevel="2" x14ac:dyDescent="0.2">
      <c r="A1911" s="156">
        <v>202010</v>
      </c>
      <c r="B1911" s="150">
        <v>40200030</v>
      </c>
      <c r="C1911" s="151" t="s">
        <v>874</v>
      </c>
      <c r="D1911" s="152">
        <v>44105</v>
      </c>
      <c r="E1911" s="151" t="s">
        <v>937</v>
      </c>
      <c r="F1911" s="151" t="s">
        <v>572</v>
      </c>
      <c r="G1911" s="151" t="s">
        <v>62</v>
      </c>
      <c r="H1911" s="151" t="s">
        <v>62</v>
      </c>
      <c r="I1911" s="151" t="s">
        <v>62</v>
      </c>
      <c r="J1911" s="151" t="s">
        <v>62</v>
      </c>
      <c r="K1911" s="151" t="s">
        <v>736</v>
      </c>
      <c r="L1911" s="151" t="s">
        <v>1808</v>
      </c>
      <c r="M1911" s="158">
        <v>-1750</v>
      </c>
    </row>
    <row r="1912" spans="1:13" hidden="1" outlineLevel="2" x14ac:dyDescent="0.2">
      <c r="A1912" s="156">
        <v>202010</v>
      </c>
      <c r="B1912" s="150">
        <v>40200030</v>
      </c>
      <c r="C1912" s="151" t="s">
        <v>874</v>
      </c>
      <c r="D1912" s="152">
        <v>44105</v>
      </c>
      <c r="E1912" s="151" t="s">
        <v>937</v>
      </c>
      <c r="F1912" s="151" t="s">
        <v>572</v>
      </c>
      <c r="G1912" s="151" t="s">
        <v>62</v>
      </c>
      <c r="H1912" s="151" t="s">
        <v>62</v>
      </c>
      <c r="I1912" s="151" t="s">
        <v>62</v>
      </c>
      <c r="J1912" s="151" t="s">
        <v>62</v>
      </c>
      <c r="K1912" s="151" t="s">
        <v>736</v>
      </c>
      <c r="L1912" s="151" t="s">
        <v>1809</v>
      </c>
      <c r="M1912" s="158">
        <v>-5130</v>
      </c>
    </row>
    <row r="1913" spans="1:13" hidden="1" outlineLevel="2" x14ac:dyDescent="0.2">
      <c r="A1913" s="156">
        <v>202010</v>
      </c>
      <c r="B1913" s="150">
        <v>40200034</v>
      </c>
      <c r="C1913" s="151" t="s">
        <v>874</v>
      </c>
      <c r="D1913" s="152">
        <v>44135</v>
      </c>
      <c r="E1913" s="151" t="s">
        <v>301</v>
      </c>
      <c r="F1913" s="151" t="s">
        <v>302</v>
      </c>
      <c r="G1913" s="151" t="s">
        <v>807</v>
      </c>
      <c r="H1913" s="151" t="s">
        <v>418</v>
      </c>
      <c r="I1913" s="151" t="s">
        <v>62</v>
      </c>
      <c r="J1913" s="151" t="s">
        <v>62</v>
      </c>
      <c r="K1913" s="151" t="s">
        <v>736</v>
      </c>
      <c r="L1913" s="151" t="s">
        <v>1810</v>
      </c>
      <c r="M1913" s="158">
        <v>5370.54</v>
      </c>
    </row>
    <row r="1914" spans="1:13" hidden="1" outlineLevel="2" x14ac:dyDescent="0.2">
      <c r="A1914" s="156">
        <v>202010</v>
      </c>
      <c r="B1914" s="150">
        <v>40200034</v>
      </c>
      <c r="C1914" s="151" t="s">
        <v>874</v>
      </c>
      <c r="D1914" s="152">
        <v>44135</v>
      </c>
      <c r="E1914" s="151" t="s">
        <v>301</v>
      </c>
      <c r="F1914" s="151" t="s">
        <v>302</v>
      </c>
      <c r="G1914" s="151" t="s">
        <v>807</v>
      </c>
      <c r="H1914" s="151" t="s">
        <v>426</v>
      </c>
      <c r="I1914" s="151" t="s">
        <v>62</v>
      </c>
      <c r="J1914" s="151" t="s">
        <v>62</v>
      </c>
      <c r="K1914" s="151" t="s">
        <v>736</v>
      </c>
      <c r="L1914" s="151" t="s">
        <v>1810</v>
      </c>
      <c r="M1914" s="158">
        <v>40065.07</v>
      </c>
    </row>
    <row r="1915" spans="1:13" hidden="1" outlineLevel="2" x14ac:dyDescent="0.2">
      <c r="A1915" s="156">
        <v>202010</v>
      </c>
      <c r="B1915" s="150">
        <v>40200034</v>
      </c>
      <c r="C1915" s="151" t="s">
        <v>874</v>
      </c>
      <c r="D1915" s="152">
        <v>44135</v>
      </c>
      <c r="E1915" s="151" t="s">
        <v>336</v>
      </c>
      <c r="F1915" s="151" t="s">
        <v>337</v>
      </c>
      <c r="G1915" s="151" t="s">
        <v>807</v>
      </c>
      <c r="H1915" s="151" t="s">
        <v>404</v>
      </c>
      <c r="I1915" s="151" t="s">
        <v>62</v>
      </c>
      <c r="J1915" s="151" t="s">
        <v>62</v>
      </c>
      <c r="K1915" s="151" t="s">
        <v>736</v>
      </c>
      <c r="L1915" s="151" t="s">
        <v>1811</v>
      </c>
      <c r="M1915" s="158">
        <v>581</v>
      </c>
    </row>
    <row r="1916" spans="1:13" hidden="1" outlineLevel="2" x14ac:dyDescent="0.2">
      <c r="A1916" s="156">
        <v>202010</v>
      </c>
      <c r="B1916" s="150">
        <v>40200034</v>
      </c>
      <c r="C1916" s="151" t="s">
        <v>874</v>
      </c>
      <c r="D1916" s="152">
        <v>44135</v>
      </c>
      <c r="E1916" s="151" t="s">
        <v>336</v>
      </c>
      <c r="F1916" s="151" t="s">
        <v>337</v>
      </c>
      <c r="G1916" s="151" t="s">
        <v>807</v>
      </c>
      <c r="H1916" s="151" t="s">
        <v>414</v>
      </c>
      <c r="I1916" s="151" t="s">
        <v>62</v>
      </c>
      <c r="J1916" s="151" t="s">
        <v>62</v>
      </c>
      <c r="K1916" s="151" t="s">
        <v>736</v>
      </c>
      <c r="L1916" s="151" t="s">
        <v>1812</v>
      </c>
      <c r="M1916" s="158">
        <v>192.5</v>
      </c>
    </row>
    <row r="1917" spans="1:13" hidden="1" outlineLevel="2" x14ac:dyDescent="0.2">
      <c r="A1917" s="156">
        <v>202010</v>
      </c>
      <c r="B1917" s="150">
        <v>40200034</v>
      </c>
      <c r="C1917" s="151" t="s">
        <v>874</v>
      </c>
      <c r="D1917" s="152">
        <v>44135</v>
      </c>
      <c r="E1917" s="151" t="s">
        <v>336</v>
      </c>
      <c r="F1917" s="151" t="s">
        <v>337</v>
      </c>
      <c r="G1917" s="151" t="s">
        <v>807</v>
      </c>
      <c r="H1917" s="151" t="s">
        <v>414</v>
      </c>
      <c r="I1917" s="151" t="s">
        <v>62</v>
      </c>
      <c r="J1917" s="151" t="s">
        <v>62</v>
      </c>
      <c r="K1917" s="151" t="s">
        <v>736</v>
      </c>
      <c r="L1917" s="151" t="s">
        <v>1813</v>
      </c>
      <c r="M1917" s="158">
        <v>133</v>
      </c>
    </row>
    <row r="1918" spans="1:13" hidden="1" outlineLevel="2" x14ac:dyDescent="0.2">
      <c r="A1918" s="156">
        <v>202010</v>
      </c>
      <c r="B1918" s="150">
        <v>40200034</v>
      </c>
      <c r="C1918" s="151" t="s">
        <v>874</v>
      </c>
      <c r="D1918" s="152">
        <v>44135</v>
      </c>
      <c r="E1918" s="151" t="s">
        <v>301</v>
      </c>
      <c r="F1918" s="151" t="s">
        <v>302</v>
      </c>
      <c r="G1918" s="151" t="s">
        <v>817</v>
      </c>
      <c r="H1918" s="151" t="s">
        <v>436</v>
      </c>
      <c r="I1918" s="151" t="s">
        <v>62</v>
      </c>
      <c r="J1918" s="151" t="s">
        <v>62</v>
      </c>
      <c r="K1918" s="151" t="s">
        <v>736</v>
      </c>
      <c r="L1918" s="151" t="s">
        <v>1810</v>
      </c>
      <c r="M1918" s="158">
        <v>52957.77</v>
      </c>
    </row>
    <row r="1919" spans="1:13" hidden="1" outlineLevel="2" x14ac:dyDescent="0.2">
      <c r="A1919" s="156">
        <v>202010</v>
      </c>
      <c r="B1919" s="150">
        <v>40200034</v>
      </c>
      <c r="C1919" s="151" t="s">
        <v>874</v>
      </c>
      <c r="D1919" s="152">
        <v>44135</v>
      </c>
      <c r="E1919" s="151" t="s">
        <v>301</v>
      </c>
      <c r="F1919" s="151" t="s">
        <v>302</v>
      </c>
      <c r="G1919" s="151" t="s">
        <v>817</v>
      </c>
      <c r="H1919" s="151" t="s">
        <v>443</v>
      </c>
      <c r="I1919" s="151" t="s">
        <v>62</v>
      </c>
      <c r="J1919" s="151" t="s">
        <v>62</v>
      </c>
      <c r="K1919" s="151" t="s">
        <v>736</v>
      </c>
      <c r="L1919" s="151" t="s">
        <v>1810</v>
      </c>
      <c r="M1919" s="158">
        <v>102527.48</v>
      </c>
    </row>
    <row r="1920" spans="1:13" hidden="1" outlineLevel="2" x14ac:dyDescent="0.2">
      <c r="A1920" s="156">
        <v>202010</v>
      </c>
      <c r="B1920" s="150">
        <v>40200034</v>
      </c>
      <c r="C1920" s="151" t="s">
        <v>874</v>
      </c>
      <c r="D1920" s="152">
        <v>44135</v>
      </c>
      <c r="E1920" s="151" t="s">
        <v>301</v>
      </c>
      <c r="F1920" s="151" t="s">
        <v>302</v>
      </c>
      <c r="G1920" s="151" t="s">
        <v>817</v>
      </c>
      <c r="H1920" s="151" t="s">
        <v>526</v>
      </c>
      <c r="I1920" s="151" t="s">
        <v>62</v>
      </c>
      <c r="J1920" s="151" t="s">
        <v>62</v>
      </c>
      <c r="K1920" s="151" t="s">
        <v>736</v>
      </c>
      <c r="L1920" s="151" t="s">
        <v>1810</v>
      </c>
      <c r="M1920" s="158">
        <v>22901.74</v>
      </c>
    </row>
    <row r="1921" spans="1:13" hidden="1" outlineLevel="2" x14ac:dyDescent="0.2">
      <c r="A1921" s="156">
        <v>202010</v>
      </c>
      <c r="B1921" s="150">
        <v>40200034</v>
      </c>
      <c r="C1921" s="151" t="s">
        <v>874</v>
      </c>
      <c r="D1921" s="152">
        <v>44135</v>
      </c>
      <c r="E1921" s="151" t="s">
        <v>301</v>
      </c>
      <c r="F1921" s="151" t="s">
        <v>302</v>
      </c>
      <c r="G1921" s="151" t="s">
        <v>817</v>
      </c>
      <c r="H1921" s="151" t="s">
        <v>546</v>
      </c>
      <c r="I1921" s="151" t="s">
        <v>62</v>
      </c>
      <c r="J1921" s="151" t="s">
        <v>62</v>
      </c>
      <c r="K1921" s="151" t="s">
        <v>736</v>
      </c>
      <c r="L1921" s="151" t="s">
        <v>1810</v>
      </c>
      <c r="M1921" s="158">
        <v>21590.69</v>
      </c>
    </row>
    <row r="1922" spans="1:13" hidden="1" outlineLevel="2" x14ac:dyDescent="0.2">
      <c r="A1922" s="156">
        <v>202010</v>
      </c>
      <c r="B1922" s="150">
        <v>40200034</v>
      </c>
      <c r="C1922" s="151" t="s">
        <v>874</v>
      </c>
      <c r="D1922" s="152">
        <v>44135</v>
      </c>
      <c r="E1922" s="151" t="s">
        <v>914</v>
      </c>
      <c r="F1922" s="151" t="s">
        <v>562</v>
      </c>
      <c r="G1922" s="151" t="s">
        <v>62</v>
      </c>
      <c r="H1922" s="151" t="s">
        <v>62</v>
      </c>
      <c r="I1922" s="151" t="s">
        <v>62</v>
      </c>
      <c r="J1922" s="151" t="s">
        <v>62</v>
      </c>
      <c r="K1922" s="151" t="s">
        <v>736</v>
      </c>
      <c r="L1922" s="151" t="s">
        <v>1810</v>
      </c>
      <c r="M1922" s="158">
        <v>-789749.17</v>
      </c>
    </row>
    <row r="1923" spans="1:13" hidden="1" outlineLevel="2" x14ac:dyDescent="0.2">
      <c r="A1923" s="156">
        <v>202010</v>
      </c>
      <c r="B1923" s="150">
        <v>40200034</v>
      </c>
      <c r="C1923" s="151" t="s">
        <v>874</v>
      </c>
      <c r="D1923" s="152">
        <v>44135</v>
      </c>
      <c r="E1923" s="151" t="s">
        <v>301</v>
      </c>
      <c r="F1923" s="151" t="s">
        <v>302</v>
      </c>
      <c r="G1923" s="151" t="s">
        <v>976</v>
      </c>
      <c r="H1923" s="151" t="s">
        <v>344</v>
      </c>
      <c r="I1923" s="151" t="s">
        <v>62</v>
      </c>
      <c r="J1923" s="151" t="s">
        <v>62</v>
      </c>
      <c r="K1923" s="151" t="s">
        <v>736</v>
      </c>
      <c r="L1923" s="151" t="s">
        <v>1810</v>
      </c>
      <c r="M1923" s="158">
        <v>351525.94</v>
      </c>
    </row>
    <row r="1924" spans="1:13" hidden="1" outlineLevel="2" x14ac:dyDescent="0.2">
      <c r="A1924" s="156">
        <v>202010</v>
      </c>
      <c r="B1924" s="150">
        <v>40200034</v>
      </c>
      <c r="C1924" s="151" t="s">
        <v>874</v>
      </c>
      <c r="D1924" s="152">
        <v>44135</v>
      </c>
      <c r="E1924" s="151" t="s">
        <v>301</v>
      </c>
      <c r="F1924" s="151" t="s">
        <v>302</v>
      </c>
      <c r="G1924" s="151" t="s">
        <v>976</v>
      </c>
      <c r="H1924" s="151" t="s">
        <v>348</v>
      </c>
      <c r="I1924" s="151" t="s">
        <v>62</v>
      </c>
      <c r="J1924" s="151" t="s">
        <v>62</v>
      </c>
      <c r="K1924" s="151" t="s">
        <v>736</v>
      </c>
      <c r="L1924" s="151" t="s">
        <v>1810</v>
      </c>
      <c r="M1924" s="158">
        <v>91.23</v>
      </c>
    </row>
    <row r="1925" spans="1:13" hidden="1" outlineLevel="2" x14ac:dyDescent="0.2">
      <c r="A1925" s="156">
        <v>202010</v>
      </c>
      <c r="B1925" s="150">
        <v>40200034</v>
      </c>
      <c r="C1925" s="151" t="s">
        <v>874</v>
      </c>
      <c r="D1925" s="152">
        <v>44135</v>
      </c>
      <c r="E1925" s="151" t="s">
        <v>336</v>
      </c>
      <c r="F1925" s="151" t="s">
        <v>337</v>
      </c>
      <c r="G1925" s="151" t="s">
        <v>976</v>
      </c>
      <c r="H1925" s="151" t="s">
        <v>344</v>
      </c>
      <c r="I1925" s="151" t="s">
        <v>62</v>
      </c>
      <c r="J1925" s="151" t="s">
        <v>62</v>
      </c>
      <c r="K1925" s="151" t="s">
        <v>736</v>
      </c>
      <c r="L1925" s="151" t="s">
        <v>1814</v>
      </c>
      <c r="M1925" s="158">
        <v>532</v>
      </c>
    </row>
    <row r="1926" spans="1:13" hidden="1" outlineLevel="2" x14ac:dyDescent="0.2">
      <c r="A1926" s="156">
        <v>202010</v>
      </c>
      <c r="B1926" s="150">
        <v>40200034</v>
      </c>
      <c r="C1926" s="151" t="s">
        <v>874</v>
      </c>
      <c r="D1926" s="152">
        <v>44135</v>
      </c>
      <c r="E1926" s="151" t="s">
        <v>303</v>
      </c>
      <c r="F1926" s="151" t="s">
        <v>304</v>
      </c>
      <c r="G1926" s="151" t="s">
        <v>817</v>
      </c>
      <c r="H1926" s="151" t="s">
        <v>436</v>
      </c>
      <c r="I1926" s="151" t="s">
        <v>62</v>
      </c>
      <c r="J1926" s="151" t="s">
        <v>62</v>
      </c>
      <c r="K1926" s="151" t="s">
        <v>736</v>
      </c>
      <c r="L1926" s="151" t="s">
        <v>1815</v>
      </c>
      <c r="M1926" s="158">
        <v>1446</v>
      </c>
    </row>
    <row r="1927" spans="1:13" hidden="1" outlineLevel="2" x14ac:dyDescent="0.2">
      <c r="A1927" s="156">
        <v>202010</v>
      </c>
      <c r="B1927" s="150">
        <v>40200034</v>
      </c>
      <c r="C1927" s="151" t="s">
        <v>874</v>
      </c>
      <c r="D1927" s="152">
        <v>44135</v>
      </c>
      <c r="E1927" s="151" t="s">
        <v>303</v>
      </c>
      <c r="F1927" s="151" t="s">
        <v>304</v>
      </c>
      <c r="G1927" s="151" t="s">
        <v>817</v>
      </c>
      <c r="H1927" s="151" t="s">
        <v>436</v>
      </c>
      <c r="I1927" s="151" t="s">
        <v>62</v>
      </c>
      <c r="J1927" s="151" t="s">
        <v>62</v>
      </c>
      <c r="K1927" s="151" t="s">
        <v>736</v>
      </c>
      <c r="L1927" s="151" t="s">
        <v>1816</v>
      </c>
      <c r="M1927" s="158">
        <v>140</v>
      </c>
    </row>
    <row r="1928" spans="1:13" hidden="1" outlineLevel="2" x14ac:dyDescent="0.2">
      <c r="A1928" s="156">
        <v>202010</v>
      </c>
      <c r="B1928" s="150">
        <v>40200034</v>
      </c>
      <c r="C1928" s="151" t="s">
        <v>874</v>
      </c>
      <c r="D1928" s="152">
        <v>44135</v>
      </c>
      <c r="E1928" s="151" t="s">
        <v>303</v>
      </c>
      <c r="F1928" s="151" t="s">
        <v>304</v>
      </c>
      <c r="G1928" s="151" t="s">
        <v>817</v>
      </c>
      <c r="H1928" s="151" t="s">
        <v>526</v>
      </c>
      <c r="I1928" s="151" t="s">
        <v>62</v>
      </c>
      <c r="J1928" s="151" t="s">
        <v>62</v>
      </c>
      <c r="K1928" s="151" t="s">
        <v>736</v>
      </c>
      <c r="L1928" s="151" t="s">
        <v>1817</v>
      </c>
      <c r="M1928" s="158">
        <v>214</v>
      </c>
    </row>
    <row r="1929" spans="1:13" hidden="1" outlineLevel="2" x14ac:dyDescent="0.2">
      <c r="A1929" s="156">
        <v>202010</v>
      </c>
      <c r="B1929" s="150">
        <v>40200034</v>
      </c>
      <c r="C1929" s="151" t="s">
        <v>874</v>
      </c>
      <c r="D1929" s="152">
        <v>44135</v>
      </c>
      <c r="E1929" s="151" t="s">
        <v>301</v>
      </c>
      <c r="F1929" s="151" t="s">
        <v>302</v>
      </c>
      <c r="G1929" s="151" t="s">
        <v>876</v>
      </c>
      <c r="H1929" s="151" t="s">
        <v>360</v>
      </c>
      <c r="I1929" s="151" t="s">
        <v>62</v>
      </c>
      <c r="J1929" s="151" t="s">
        <v>62</v>
      </c>
      <c r="K1929" s="151" t="s">
        <v>736</v>
      </c>
      <c r="L1929" s="151" t="s">
        <v>1810</v>
      </c>
      <c r="M1929" s="158">
        <v>-64867.35</v>
      </c>
    </row>
    <row r="1930" spans="1:13" hidden="1" outlineLevel="2" x14ac:dyDescent="0.2">
      <c r="A1930" s="156">
        <v>202010</v>
      </c>
      <c r="B1930" s="150">
        <v>40200034</v>
      </c>
      <c r="C1930" s="151" t="s">
        <v>874</v>
      </c>
      <c r="D1930" s="152">
        <v>44135</v>
      </c>
      <c r="E1930" s="151" t="s">
        <v>301</v>
      </c>
      <c r="F1930" s="151" t="s">
        <v>302</v>
      </c>
      <c r="G1930" s="151" t="s">
        <v>876</v>
      </c>
      <c r="H1930" s="151" t="s">
        <v>877</v>
      </c>
      <c r="I1930" s="151" t="s">
        <v>62</v>
      </c>
      <c r="J1930" s="151" t="s">
        <v>62</v>
      </c>
      <c r="K1930" s="151" t="s">
        <v>736</v>
      </c>
      <c r="L1930" s="151" t="s">
        <v>1810</v>
      </c>
      <c r="M1930" s="158">
        <v>-226773.92</v>
      </c>
    </row>
    <row r="1931" spans="1:13" hidden="1" outlineLevel="2" x14ac:dyDescent="0.2">
      <c r="A1931" s="156">
        <v>202010</v>
      </c>
      <c r="B1931" s="150">
        <v>40200034</v>
      </c>
      <c r="C1931" s="151" t="s">
        <v>874</v>
      </c>
      <c r="D1931" s="152">
        <v>44135</v>
      </c>
      <c r="E1931" s="151" t="s">
        <v>301</v>
      </c>
      <c r="F1931" s="151" t="s">
        <v>302</v>
      </c>
      <c r="G1931" s="151" t="s">
        <v>807</v>
      </c>
      <c r="H1931" s="151" t="s">
        <v>414</v>
      </c>
      <c r="I1931" s="151" t="s">
        <v>62</v>
      </c>
      <c r="J1931" s="151" t="s">
        <v>62</v>
      </c>
      <c r="K1931" s="151" t="s">
        <v>736</v>
      </c>
      <c r="L1931" s="151" t="s">
        <v>1810</v>
      </c>
      <c r="M1931" s="158">
        <v>75945.289999999994</v>
      </c>
    </row>
    <row r="1932" spans="1:13" hidden="1" outlineLevel="2" x14ac:dyDescent="0.2">
      <c r="A1932" s="156">
        <v>202010</v>
      </c>
      <c r="B1932" s="150">
        <v>40200034</v>
      </c>
      <c r="C1932" s="151" t="s">
        <v>874</v>
      </c>
      <c r="D1932" s="152">
        <v>44135</v>
      </c>
      <c r="E1932" s="151" t="s">
        <v>336</v>
      </c>
      <c r="F1932" s="151" t="s">
        <v>337</v>
      </c>
      <c r="G1932" s="151" t="s">
        <v>807</v>
      </c>
      <c r="H1932" s="151" t="s">
        <v>414</v>
      </c>
      <c r="I1932" s="151" t="s">
        <v>62</v>
      </c>
      <c r="J1932" s="151" t="s">
        <v>62</v>
      </c>
      <c r="K1932" s="151" t="s">
        <v>736</v>
      </c>
      <c r="L1932" s="151" t="s">
        <v>1818</v>
      </c>
      <c r="M1932" s="158">
        <v>451.5</v>
      </c>
    </row>
    <row r="1933" spans="1:13" hidden="1" outlineLevel="2" x14ac:dyDescent="0.2">
      <c r="A1933" s="156">
        <v>202010</v>
      </c>
      <c r="B1933" s="150">
        <v>40200034</v>
      </c>
      <c r="C1933" s="151" t="s">
        <v>874</v>
      </c>
      <c r="D1933" s="152">
        <v>44135</v>
      </c>
      <c r="E1933" s="151" t="s">
        <v>303</v>
      </c>
      <c r="F1933" s="151" t="s">
        <v>304</v>
      </c>
      <c r="G1933" s="151" t="s">
        <v>817</v>
      </c>
      <c r="H1933" s="151" t="s">
        <v>526</v>
      </c>
      <c r="I1933" s="151" t="s">
        <v>62</v>
      </c>
      <c r="J1933" s="151" t="s">
        <v>62</v>
      </c>
      <c r="K1933" s="151" t="s">
        <v>736</v>
      </c>
      <c r="L1933" s="151" t="s">
        <v>1819</v>
      </c>
      <c r="M1933" s="158">
        <v>82</v>
      </c>
    </row>
    <row r="1934" spans="1:13" hidden="1" outlineLevel="2" x14ac:dyDescent="0.2">
      <c r="A1934" s="156">
        <v>202010</v>
      </c>
      <c r="B1934" s="150">
        <v>40200034</v>
      </c>
      <c r="C1934" s="151" t="s">
        <v>874</v>
      </c>
      <c r="D1934" s="152">
        <v>44135</v>
      </c>
      <c r="E1934" s="151" t="s">
        <v>303</v>
      </c>
      <c r="F1934" s="151" t="s">
        <v>304</v>
      </c>
      <c r="G1934" s="151" t="s">
        <v>817</v>
      </c>
      <c r="H1934" s="151" t="s">
        <v>526</v>
      </c>
      <c r="I1934" s="151" t="s">
        <v>62</v>
      </c>
      <c r="J1934" s="151" t="s">
        <v>62</v>
      </c>
      <c r="K1934" s="151" t="s">
        <v>736</v>
      </c>
      <c r="L1934" s="151" t="s">
        <v>1820</v>
      </c>
      <c r="M1934" s="158">
        <v>399</v>
      </c>
    </row>
    <row r="1935" spans="1:13" hidden="1" outlineLevel="2" x14ac:dyDescent="0.2">
      <c r="A1935" s="156">
        <v>202010</v>
      </c>
      <c r="B1935" s="150">
        <v>40200034</v>
      </c>
      <c r="C1935" s="151" t="s">
        <v>874</v>
      </c>
      <c r="D1935" s="152">
        <v>44135</v>
      </c>
      <c r="E1935" s="151" t="s">
        <v>336</v>
      </c>
      <c r="F1935" s="151" t="s">
        <v>337</v>
      </c>
      <c r="G1935" s="151" t="s">
        <v>976</v>
      </c>
      <c r="H1935" s="151" t="s">
        <v>344</v>
      </c>
      <c r="I1935" s="151" t="s">
        <v>62</v>
      </c>
      <c r="J1935" s="151" t="s">
        <v>62</v>
      </c>
      <c r="K1935" s="151" t="s">
        <v>736</v>
      </c>
      <c r="L1935" s="151" t="s">
        <v>1821</v>
      </c>
      <c r="M1935" s="158">
        <v>301</v>
      </c>
    </row>
    <row r="1936" spans="1:13" hidden="1" outlineLevel="2" x14ac:dyDescent="0.2">
      <c r="A1936" s="156">
        <v>202010</v>
      </c>
      <c r="B1936" s="150">
        <v>40200034</v>
      </c>
      <c r="C1936" s="151" t="s">
        <v>874</v>
      </c>
      <c r="D1936" s="152">
        <v>44135</v>
      </c>
      <c r="E1936" s="151" t="s">
        <v>326</v>
      </c>
      <c r="F1936" s="151" t="s">
        <v>327</v>
      </c>
      <c r="G1936" s="151" t="s">
        <v>976</v>
      </c>
      <c r="H1936" s="151" t="s">
        <v>348</v>
      </c>
      <c r="I1936" s="151" t="s">
        <v>62</v>
      </c>
      <c r="J1936" s="151" t="s">
        <v>62</v>
      </c>
      <c r="K1936" s="151" t="s">
        <v>736</v>
      </c>
      <c r="L1936" s="151" t="s">
        <v>1822</v>
      </c>
      <c r="M1936" s="158">
        <v>647</v>
      </c>
    </row>
    <row r="1937" spans="1:13" hidden="1" outlineLevel="2" x14ac:dyDescent="0.2">
      <c r="A1937" s="156">
        <v>202010</v>
      </c>
      <c r="B1937" s="150">
        <v>40200034</v>
      </c>
      <c r="C1937" s="151" t="s">
        <v>874</v>
      </c>
      <c r="D1937" s="152">
        <v>44135</v>
      </c>
      <c r="E1937" s="151" t="s">
        <v>326</v>
      </c>
      <c r="F1937" s="151" t="s">
        <v>327</v>
      </c>
      <c r="G1937" s="151" t="s">
        <v>817</v>
      </c>
      <c r="H1937" s="151" t="s">
        <v>526</v>
      </c>
      <c r="I1937" s="151" t="s">
        <v>62</v>
      </c>
      <c r="J1937" s="151" t="s">
        <v>62</v>
      </c>
      <c r="K1937" s="151" t="s">
        <v>736</v>
      </c>
      <c r="L1937" s="151" t="s">
        <v>1823</v>
      </c>
      <c r="M1937" s="158">
        <v>1458</v>
      </c>
    </row>
    <row r="1938" spans="1:13" hidden="1" outlineLevel="2" x14ac:dyDescent="0.2">
      <c r="A1938" s="156">
        <v>202010</v>
      </c>
      <c r="B1938" s="150">
        <v>40200034</v>
      </c>
      <c r="C1938" s="151" t="s">
        <v>874</v>
      </c>
      <c r="D1938" s="152">
        <v>44135</v>
      </c>
      <c r="E1938" s="151" t="s">
        <v>336</v>
      </c>
      <c r="F1938" s="151" t="s">
        <v>337</v>
      </c>
      <c r="G1938" s="151" t="s">
        <v>807</v>
      </c>
      <c r="H1938" s="151" t="s">
        <v>414</v>
      </c>
      <c r="I1938" s="151" t="s">
        <v>62</v>
      </c>
      <c r="J1938" s="151" t="s">
        <v>62</v>
      </c>
      <c r="K1938" s="151" t="s">
        <v>736</v>
      </c>
      <c r="L1938" s="151" t="s">
        <v>1824</v>
      </c>
      <c r="M1938" s="158">
        <v>122</v>
      </c>
    </row>
    <row r="1939" spans="1:13" hidden="1" outlineLevel="2" x14ac:dyDescent="0.2">
      <c r="A1939" s="156">
        <v>202010</v>
      </c>
      <c r="B1939" s="150">
        <v>40200034</v>
      </c>
      <c r="C1939" s="151" t="s">
        <v>874</v>
      </c>
      <c r="D1939" s="152">
        <v>44135</v>
      </c>
      <c r="E1939" s="151" t="s">
        <v>336</v>
      </c>
      <c r="F1939" s="151" t="s">
        <v>337</v>
      </c>
      <c r="G1939" s="151" t="s">
        <v>807</v>
      </c>
      <c r="H1939" s="151" t="s">
        <v>414</v>
      </c>
      <c r="I1939" s="151" t="s">
        <v>62</v>
      </c>
      <c r="J1939" s="151" t="s">
        <v>62</v>
      </c>
      <c r="K1939" s="151" t="s">
        <v>736</v>
      </c>
      <c r="L1939" s="151" t="s">
        <v>1825</v>
      </c>
      <c r="M1939" s="158">
        <v>238</v>
      </c>
    </row>
    <row r="1940" spans="1:13" hidden="1" outlineLevel="2" x14ac:dyDescent="0.2">
      <c r="A1940" s="156">
        <v>202010</v>
      </c>
      <c r="B1940" s="150">
        <v>40200034</v>
      </c>
      <c r="C1940" s="151" t="s">
        <v>874</v>
      </c>
      <c r="D1940" s="152">
        <v>44135</v>
      </c>
      <c r="E1940" s="151" t="s">
        <v>336</v>
      </c>
      <c r="F1940" s="151" t="s">
        <v>337</v>
      </c>
      <c r="G1940" s="151" t="s">
        <v>807</v>
      </c>
      <c r="H1940" s="151" t="s">
        <v>418</v>
      </c>
      <c r="I1940" s="151" t="s">
        <v>62</v>
      </c>
      <c r="J1940" s="151" t="s">
        <v>62</v>
      </c>
      <c r="K1940" s="151" t="s">
        <v>736</v>
      </c>
      <c r="L1940" s="151" t="s">
        <v>1826</v>
      </c>
      <c r="M1940" s="158">
        <v>1386</v>
      </c>
    </row>
    <row r="1941" spans="1:13" hidden="1" outlineLevel="2" x14ac:dyDescent="0.2">
      <c r="A1941" s="156">
        <v>202010</v>
      </c>
      <c r="B1941" s="150">
        <v>40200034</v>
      </c>
      <c r="C1941" s="151" t="s">
        <v>874</v>
      </c>
      <c r="D1941" s="152">
        <v>44135</v>
      </c>
      <c r="E1941" s="151" t="s">
        <v>336</v>
      </c>
      <c r="F1941" s="151" t="s">
        <v>337</v>
      </c>
      <c r="G1941" s="151" t="s">
        <v>807</v>
      </c>
      <c r="H1941" s="151" t="s">
        <v>418</v>
      </c>
      <c r="I1941" s="151" t="s">
        <v>62</v>
      </c>
      <c r="J1941" s="151" t="s">
        <v>62</v>
      </c>
      <c r="K1941" s="151" t="s">
        <v>736</v>
      </c>
      <c r="L1941" s="151" t="s">
        <v>1827</v>
      </c>
      <c r="M1941" s="158">
        <v>189</v>
      </c>
    </row>
    <row r="1942" spans="1:13" hidden="1" outlineLevel="2" x14ac:dyDescent="0.2">
      <c r="A1942" s="156">
        <v>202010</v>
      </c>
      <c r="B1942" s="150">
        <v>40200034</v>
      </c>
      <c r="C1942" s="151" t="s">
        <v>874</v>
      </c>
      <c r="D1942" s="152">
        <v>44135</v>
      </c>
      <c r="E1942" s="151" t="s">
        <v>336</v>
      </c>
      <c r="F1942" s="151" t="s">
        <v>337</v>
      </c>
      <c r="G1942" s="151" t="s">
        <v>807</v>
      </c>
      <c r="H1942" s="151" t="s">
        <v>418</v>
      </c>
      <c r="I1942" s="151" t="s">
        <v>62</v>
      </c>
      <c r="J1942" s="151" t="s">
        <v>62</v>
      </c>
      <c r="K1942" s="151" t="s">
        <v>736</v>
      </c>
      <c r="L1942" s="151" t="s">
        <v>1828</v>
      </c>
      <c r="M1942" s="158">
        <v>231</v>
      </c>
    </row>
    <row r="1943" spans="1:13" hidden="1" outlineLevel="2" x14ac:dyDescent="0.2">
      <c r="A1943" s="156">
        <v>202010</v>
      </c>
      <c r="B1943" s="150">
        <v>40200034</v>
      </c>
      <c r="C1943" s="151" t="s">
        <v>874</v>
      </c>
      <c r="D1943" s="152">
        <v>44135</v>
      </c>
      <c r="E1943" s="151" t="s">
        <v>303</v>
      </c>
      <c r="F1943" s="151" t="s">
        <v>304</v>
      </c>
      <c r="G1943" s="151" t="s">
        <v>807</v>
      </c>
      <c r="H1943" s="151" t="s">
        <v>404</v>
      </c>
      <c r="I1943" s="151" t="s">
        <v>62</v>
      </c>
      <c r="J1943" s="151" t="s">
        <v>62</v>
      </c>
      <c r="K1943" s="151" t="s">
        <v>736</v>
      </c>
      <c r="L1943" s="151" t="s">
        <v>1829</v>
      </c>
      <c r="M1943" s="158">
        <v>218</v>
      </c>
    </row>
    <row r="1944" spans="1:13" hidden="1" outlineLevel="2" x14ac:dyDescent="0.2">
      <c r="A1944" s="156">
        <v>202010</v>
      </c>
      <c r="B1944" s="150">
        <v>40200034</v>
      </c>
      <c r="C1944" s="151" t="s">
        <v>874</v>
      </c>
      <c r="D1944" s="152">
        <v>44135</v>
      </c>
      <c r="E1944" s="151" t="s">
        <v>303</v>
      </c>
      <c r="F1944" s="151" t="s">
        <v>304</v>
      </c>
      <c r="G1944" s="151" t="s">
        <v>807</v>
      </c>
      <c r="H1944" s="151" t="s">
        <v>414</v>
      </c>
      <c r="I1944" s="151" t="s">
        <v>62</v>
      </c>
      <c r="J1944" s="151" t="s">
        <v>62</v>
      </c>
      <c r="K1944" s="151" t="s">
        <v>736</v>
      </c>
      <c r="L1944" s="151" t="s">
        <v>1830</v>
      </c>
      <c r="M1944" s="158">
        <v>138</v>
      </c>
    </row>
    <row r="1945" spans="1:13" hidden="1" outlineLevel="2" x14ac:dyDescent="0.2">
      <c r="A1945" s="156">
        <v>202010</v>
      </c>
      <c r="B1945" s="150">
        <v>40200034</v>
      </c>
      <c r="C1945" s="151" t="s">
        <v>874</v>
      </c>
      <c r="D1945" s="152">
        <v>44135</v>
      </c>
      <c r="E1945" s="151" t="s">
        <v>301</v>
      </c>
      <c r="F1945" s="151" t="s">
        <v>302</v>
      </c>
      <c r="G1945" s="151" t="s">
        <v>919</v>
      </c>
      <c r="H1945" s="151" t="s">
        <v>451</v>
      </c>
      <c r="I1945" s="151" t="s">
        <v>62</v>
      </c>
      <c r="J1945" s="151" t="s">
        <v>62</v>
      </c>
      <c r="K1945" s="151" t="s">
        <v>736</v>
      </c>
      <c r="L1945" s="151" t="s">
        <v>1810</v>
      </c>
      <c r="M1945" s="158">
        <v>19397.599999999999</v>
      </c>
    </row>
    <row r="1946" spans="1:13" hidden="1" outlineLevel="2" x14ac:dyDescent="0.2">
      <c r="A1946" s="156">
        <v>202010</v>
      </c>
      <c r="B1946" s="150">
        <v>40200034</v>
      </c>
      <c r="C1946" s="151" t="s">
        <v>874</v>
      </c>
      <c r="D1946" s="152">
        <v>44135</v>
      </c>
      <c r="E1946" s="151" t="s">
        <v>301</v>
      </c>
      <c r="F1946" s="151" t="s">
        <v>302</v>
      </c>
      <c r="G1946" s="151" t="s">
        <v>817</v>
      </c>
      <c r="H1946" s="151" t="s">
        <v>536</v>
      </c>
      <c r="I1946" s="151" t="s">
        <v>62</v>
      </c>
      <c r="J1946" s="151" t="s">
        <v>62</v>
      </c>
      <c r="K1946" s="151" t="s">
        <v>736</v>
      </c>
      <c r="L1946" s="151" t="s">
        <v>1810</v>
      </c>
      <c r="M1946" s="158">
        <v>205098.39</v>
      </c>
    </row>
    <row r="1947" spans="1:13" hidden="1" outlineLevel="2" x14ac:dyDescent="0.2">
      <c r="A1947" s="156">
        <v>202010</v>
      </c>
      <c r="B1947" s="150">
        <v>40200034</v>
      </c>
      <c r="C1947" s="151" t="s">
        <v>874</v>
      </c>
      <c r="D1947" s="152">
        <v>44135</v>
      </c>
      <c r="E1947" s="151" t="s">
        <v>301</v>
      </c>
      <c r="F1947" s="151" t="s">
        <v>302</v>
      </c>
      <c r="G1947" s="151" t="s">
        <v>817</v>
      </c>
      <c r="H1947" s="151" t="s">
        <v>538</v>
      </c>
      <c r="I1947" s="151" t="s">
        <v>62</v>
      </c>
      <c r="J1947" s="151" t="s">
        <v>62</v>
      </c>
      <c r="K1947" s="151" t="s">
        <v>736</v>
      </c>
      <c r="L1947" s="151" t="s">
        <v>1810</v>
      </c>
      <c r="M1947" s="158">
        <v>78090.61</v>
      </c>
    </row>
    <row r="1948" spans="1:13" hidden="1" outlineLevel="2" x14ac:dyDescent="0.2">
      <c r="A1948" s="156">
        <v>202010</v>
      </c>
      <c r="B1948" s="150">
        <v>40200034</v>
      </c>
      <c r="C1948" s="151" t="s">
        <v>874</v>
      </c>
      <c r="D1948" s="152">
        <v>44135</v>
      </c>
      <c r="E1948" s="151" t="s">
        <v>301</v>
      </c>
      <c r="F1948" s="151" t="s">
        <v>302</v>
      </c>
      <c r="G1948" s="151" t="s">
        <v>817</v>
      </c>
      <c r="H1948" s="151" t="s">
        <v>540</v>
      </c>
      <c r="I1948" s="151" t="s">
        <v>62</v>
      </c>
      <c r="J1948" s="151" t="s">
        <v>62</v>
      </c>
      <c r="K1948" s="151" t="s">
        <v>736</v>
      </c>
      <c r="L1948" s="151" t="s">
        <v>1810</v>
      </c>
      <c r="M1948" s="158">
        <v>89030.45</v>
      </c>
    </row>
    <row r="1949" spans="1:13" hidden="1" outlineLevel="2" x14ac:dyDescent="0.2">
      <c r="A1949" s="156">
        <v>202010</v>
      </c>
      <c r="B1949" s="150">
        <v>40200034</v>
      </c>
      <c r="C1949" s="151" t="s">
        <v>874</v>
      </c>
      <c r="D1949" s="152">
        <v>44135</v>
      </c>
      <c r="E1949" s="151" t="s">
        <v>434</v>
      </c>
      <c r="F1949" s="151" t="s">
        <v>435</v>
      </c>
      <c r="G1949" s="151" t="s">
        <v>817</v>
      </c>
      <c r="H1949" s="151" t="s">
        <v>443</v>
      </c>
      <c r="I1949" s="151" t="s">
        <v>62</v>
      </c>
      <c r="J1949" s="151" t="s">
        <v>62</v>
      </c>
      <c r="K1949" s="151" t="s">
        <v>736</v>
      </c>
      <c r="L1949" s="151" t="s">
        <v>1831</v>
      </c>
      <c r="M1949" s="158">
        <v>228.8</v>
      </c>
    </row>
    <row r="1950" spans="1:13" hidden="1" outlineLevel="2" x14ac:dyDescent="0.2">
      <c r="A1950" s="156">
        <v>202010</v>
      </c>
      <c r="B1950" s="150">
        <v>40200034</v>
      </c>
      <c r="C1950" s="151" t="s">
        <v>874</v>
      </c>
      <c r="D1950" s="152">
        <v>44135</v>
      </c>
      <c r="E1950" s="151" t="s">
        <v>434</v>
      </c>
      <c r="F1950" s="151" t="s">
        <v>435</v>
      </c>
      <c r="G1950" s="151" t="s">
        <v>817</v>
      </c>
      <c r="H1950" s="151" t="s">
        <v>449</v>
      </c>
      <c r="I1950" s="151" t="s">
        <v>62</v>
      </c>
      <c r="J1950" s="151" t="s">
        <v>62</v>
      </c>
      <c r="K1950" s="151" t="s">
        <v>736</v>
      </c>
      <c r="L1950" s="151" t="s">
        <v>1832</v>
      </c>
      <c r="M1950" s="158">
        <v>524.64</v>
      </c>
    </row>
    <row r="1951" spans="1:13" hidden="1" outlineLevel="2" x14ac:dyDescent="0.2">
      <c r="A1951" s="156">
        <v>202010</v>
      </c>
      <c r="B1951" s="150">
        <v>40200034</v>
      </c>
      <c r="C1951" s="151" t="s">
        <v>874</v>
      </c>
      <c r="D1951" s="152">
        <v>44135</v>
      </c>
      <c r="E1951" s="151" t="s">
        <v>328</v>
      </c>
      <c r="F1951" s="151" t="s">
        <v>329</v>
      </c>
      <c r="G1951" s="151" t="s">
        <v>817</v>
      </c>
      <c r="H1951" s="151" t="s">
        <v>526</v>
      </c>
      <c r="I1951" s="151" t="s">
        <v>62</v>
      </c>
      <c r="J1951" s="151" t="s">
        <v>62</v>
      </c>
      <c r="K1951" s="151" t="s">
        <v>736</v>
      </c>
      <c r="L1951" s="151" t="s">
        <v>1833</v>
      </c>
      <c r="M1951" s="158">
        <v>304</v>
      </c>
    </row>
    <row r="1952" spans="1:13" hidden="1" outlineLevel="2" x14ac:dyDescent="0.2">
      <c r="A1952" s="156">
        <v>202010</v>
      </c>
      <c r="B1952" s="150">
        <v>40200034</v>
      </c>
      <c r="C1952" s="151" t="s">
        <v>874</v>
      </c>
      <c r="D1952" s="152">
        <v>44135</v>
      </c>
      <c r="E1952" s="151" t="s">
        <v>328</v>
      </c>
      <c r="F1952" s="151" t="s">
        <v>329</v>
      </c>
      <c r="G1952" s="151" t="s">
        <v>807</v>
      </c>
      <c r="H1952" s="151" t="s">
        <v>414</v>
      </c>
      <c r="I1952" s="151" t="s">
        <v>62</v>
      </c>
      <c r="J1952" s="151" t="s">
        <v>62</v>
      </c>
      <c r="K1952" s="151" t="s">
        <v>736</v>
      </c>
      <c r="L1952" s="151" t="s">
        <v>1834</v>
      </c>
      <c r="M1952" s="158">
        <v>40</v>
      </c>
    </row>
    <row r="1953" spans="1:13" hidden="1" outlineLevel="2" x14ac:dyDescent="0.2">
      <c r="A1953" s="156">
        <v>202010</v>
      </c>
      <c r="B1953" s="150">
        <v>40200034</v>
      </c>
      <c r="C1953" s="151" t="s">
        <v>874</v>
      </c>
      <c r="D1953" s="152">
        <v>44135</v>
      </c>
      <c r="E1953" s="151" t="s">
        <v>328</v>
      </c>
      <c r="F1953" s="151" t="s">
        <v>329</v>
      </c>
      <c r="G1953" s="151" t="s">
        <v>807</v>
      </c>
      <c r="H1953" s="151" t="s">
        <v>418</v>
      </c>
      <c r="I1953" s="151" t="s">
        <v>62</v>
      </c>
      <c r="J1953" s="151" t="s">
        <v>62</v>
      </c>
      <c r="K1953" s="151" t="s">
        <v>736</v>
      </c>
      <c r="L1953" s="151" t="s">
        <v>1835</v>
      </c>
      <c r="M1953" s="158">
        <v>350</v>
      </c>
    </row>
    <row r="1954" spans="1:13" hidden="1" outlineLevel="2" x14ac:dyDescent="0.2">
      <c r="A1954" s="156">
        <v>202010</v>
      </c>
      <c r="B1954" s="150">
        <v>40200034</v>
      </c>
      <c r="C1954" s="151" t="s">
        <v>874</v>
      </c>
      <c r="D1954" s="152">
        <v>44135</v>
      </c>
      <c r="E1954" s="151" t="s">
        <v>328</v>
      </c>
      <c r="F1954" s="151" t="s">
        <v>329</v>
      </c>
      <c r="G1954" s="151" t="s">
        <v>807</v>
      </c>
      <c r="H1954" s="151" t="s">
        <v>418</v>
      </c>
      <c r="I1954" s="151" t="s">
        <v>62</v>
      </c>
      <c r="J1954" s="151" t="s">
        <v>62</v>
      </c>
      <c r="K1954" s="151" t="s">
        <v>736</v>
      </c>
      <c r="L1954" s="151" t="s">
        <v>1836</v>
      </c>
      <c r="M1954" s="158">
        <v>175</v>
      </c>
    </row>
    <row r="1955" spans="1:13" hidden="1" outlineLevel="2" x14ac:dyDescent="0.2">
      <c r="A1955" s="156">
        <v>202010</v>
      </c>
      <c r="B1955" s="150">
        <v>40200034</v>
      </c>
      <c r="C1955" s="151" t="s">
        <v>874</v>
      </c>
      <c r="D1955" s="152">
        <v>44135</v>
      </c>
      <c r="E1955" s="151" t="s">
        <v>340</v>
      </c>
      <c r="F1955" s="151" t="s">
        <v>341</v>
      </c>
      <c r="G1955" s="151" t="s">
        <v>807</v>
      </c>
      <c r="H1955" s="151" t="s">
        <v>414</v>
      </c>
      <c r="I1955" s="151" t="s">
        <v>62</v>
      </c>
      <c r="J1955" s="151" t="s">
        <v>62</v>
      </c>
      <c r="K1955" s="151" t="s">
        <v>736</v>
      </c>
      <c r="L1955" s="151" t="s">
        <v>1837</v>
      </c>
      <c r="M1955" s="158">
        <v>118.4</v>
      </c>
    </row>
    <row r="1956" spans="1:13" hidden="1" outlineLevel="2" x14ac:dyDescent="0.2">
      <c r="A1956" s="156">
        <v>202010</v>
      </c>
      <c r="B1956" s="150">
        <v>40200034</v>
      </c>
      <c r="C1956" s="151" t="s">
        <v>874</v>
      </c>
      <c r="D1956" s="152">
        <v>44135</v>
      </c>
      <c r="E1956" s="151" t="s">
        <v>434</v>
      </c>
      <c r="F1956" s="151" t="s">
        <v>435</v>
      </c>
      <c r="G1956" s="151" t="s">
        <v>817</v>
      </c>
      <c r="H1956" s="151" t="s">
        <v>443</v>
      </c>
      <c r="I1956" s="151" t="s">
        <v>62</v>
      </c>
      <c r="J1956" s="151" t="s">
        <v>62</v>
      </c>
      <c r="K1956" s="151" t="s">
        <v>736</v>
      </c>
      <c r="L1956" s="151" t="s">
        <v>1838</v>
      </c>
      <c r="M1956" s="158">
        <v>286.60000000000002</v>
      </c>
    </row>
    <row r="1957" spans="1:13" hidden="1" outlineLevel="2" x14ac:dyDescent="0.2">
      <c r="A1957" s="156">
        <v>202010</v>
      </c>
      <c r="B1957" s="150">
        <v>40200034</v>
      </c>
      <c r="C1957" s="151" t="s">
        <v>874</v>
      </c>
      <c r="D1957" s="152">
        <v>44135</v>
      </c>
      <c r="E1957" s="151" t="s">
        <v>416</v>
      </c>
      <c r="F1957" s="151" t="s">
        <v>417</v>
      </c>
      <c r="G1957" s="151" t="s">
        <v>817</v>
      </c>
      <c r="H1957" s="151" t="s">
        <v>443</v>
      </c>
      <c r="I1957" s="151" t="s">
        <v>62</v>
      </c>
      <c r="J1957" s="151" t="s">
        <v>62</v>
      </c>
      <c r="K1957" s="151" t="s">
        <v>736</v>
      </c>
      <c r="L1957" s="151" t="s">
        <v>1839</v>
      </c>
      <c r="M1957" s="158">
        <v>-742</v>
      </c>
    </row>
    <row r="1958" spans="1:13" hidden="1" outlineLevel="2" x14ac:dyDescent="0.2">
      <c r="A1958" s="156">
        <v>202010</v>
      </c>
      <c r="B1958" s="150">
        <v>40200034</v>
      </c>
      <c r="C1958" s="151" t="s">
        <v>874</v>
      </c>
      <c r="D1958" s="152">
        <v>44135</v>
      </c>
      <c r="E1958" s="151" t="s">
        <v>416</v>
      </c>
      <c r="F1958" s="151" t="s">
        <v>417</v>
      </c>
      <c r="G1958" s="151" t="s">
        <v>817</v>
      </c>
      <c r="H1958" s="151" t="s">
        <v>536</v>
      </c>
      <c r="I1958" s="151" t="s">
        <v>62</v>
      </c>
      <c r="J1958" s="151" t="s">
        <v>62</v>
      </c>
      <c r="K1958" s="151" t="s">
        <v>736</v>
      </c>
      <c r="L1958" s="151" t="s">
        <v>1840</v>
      </c>
      <c r="M1958" s="158">
        <v>-3</v>
      </c>
    </row>
    <row r="1959" spans="1:13" hidden="1" outlineLevel="2" x14ac:dyDescent="0.2">
      <c r="A1959" s="156">
        <v>202010</v>
      </c>
      <c r="B1959" s="150">
        <v>40200034</v>
      </c>
      <c r="C1959" s="151" t="s">
        <v>874</v>
      </c>
      <c r="D1959" s="152">
        <v>44135</v>
      </c>
      <c r="E1959" s="151" t="s">
        <v>416</v>
      </c>
      <c r="F1959" s="151" t="s">
        <v>417</v>
      </c>
      <c r="G1959" s="151" t="s">
        <v>817</v>
      </c>
      <c r="H1959" s="151" t="s">
        <v>536</v>
      </c>
      <c r="I1959" s="151" t="s">
        <v>62</v>
      </c>
      <c r="J1959" s="151" t="s">
        <v>62</v>
      </c>
      <c r="K1959" s="151" t="s">
        <v>736</v>
      </c>
      <c r="L1959" s="151" t="s">
        <v>1841</v>
      </c>
      <c r="M1959" s="158">
        <v>-6768</v>
      </c>
    </row>
    <row r="1960" spans="1:13" hidden="1" outlineLevel="2" x14ac:dyDescent="0.2">
      <c r="A1960" s="156">
        <v>202010</v>
      </c>
      <c r="B1960" s="150">
        <v>40200034</v>
      </c>
      <c r="C1960" s="151" t="s">
        <v>874</v>
      </c>
      <c r="D1960" s="152">
        <v>44135</v>
      </c>
      <c r="E1960" s="151" t="s">
        <v>416</v>
      </c>
      <c r="F1960" s="151" t="s">
        <v>417</v>
      </c>
      <c r="G1960" s="151" t="s">
        <v>817</v>
      </c>
      <c r="H1960" s="151" t="s">
        <v>536</v>
      </c>
      <c r="I1960" s="151" t="s">
        <v>62</v>
      </c>
      <c r="J1960" s="151" t="s">
        <v>62</v>
      </c>
      <c r="K1960" s="151" t="s">
        <v>736</v>
      </c>
      <c r="L1960" s="151" t="s">
        <v>1842</v>
      </c>
      <c r="M1960" s="158">
        <v>-690</v>
      </c>
    </row>
    <row r="1961" spans="1:13" hidden="1" outlineLevel="2" x14ac:dyDescent="0.2">
      <c r="A1961" s="156">
        <v>202010</v>
      </c>
      <c r="B1961" s="150">
        <v>40200034</v>
      </c>
      <c r="C1961" s="151" t="s">
        <v>874</v>
      </c>
      <c r="D1961" s="152">
        <v>44135</v>
      </c>
      <c r="E1961" s="151" t="s">
        <v>358</v>
      </c>
      <c r="F1961" s="151" t="s">
        <v>359</v>
      </c>
      <c r="G1961" s="151" t="s">
        <v>817</v>
      </c>
      <c r="H1961" s="151" t="s">
        <v>449</v>
      </c>
      <c r="I1961" s="151" t="s">
        <v>62</v>
      </c>
      <c r="J1961" s="151" t="s">
        <v>62</v>
      </c>
      <c r="K1961" s="151" t="s">
        <v>736</v>
      </c>
      <c r="L1961" s="151" t="s">
        <v>1843</v>
      </c>
      <c r="M1961" s="158">
        <v>2600.6</v>
      </c>
    </row>
    <row r="1962" spans="1:13" hidden="1" outlineLevel="2" x14ac:dyDescent="0.2">
      <c r="A1962" s="156">
        <v>202010</v>
      </c>
      <c r="B1962" s="150">
        <v>40200034</v>
      </c>
      <c r="C1962" s="151" t="s">
        <v>874</v>
      </c>
      <c r="D1962" s="152">
        <v>44135</v>
      </c>
      <c r="E1962" s="151" t="s">
        <v>340</v>
      </c>
      <c r="F1962" s="151" t="s">
        <v>341</v>
      </c>
      <c r="G1962" s="151" t="s">
        <v>817</v>
      </c>
      <c r="H1962" s="151" t="s">
        <v>526</v>
      </c>
      <c r="I1962" s="151" t="s">
        <v>62</v>
      </c>
      <c r="J1962" s="151" t="s">
        <v>62</v>
      </c>
      <c r="K1962" s="151" t="s">
        <v>736</v>
      </c>
      <c r="L1962" s="151" t="s">
        <v>1844</v>
      </c>
      <c r="M1962" s="158">
        <v>166</v>
      </c>
    </row>
    <row r="1963" spans="1:13" hidden="1" outlineLevel="2" x14ac:dyDescent="0.2">
      <c r="A1963" s="156">
        <v>202010</v>
      </c>
      <c r="B1963" s="150">
        <v>40200034</v>
      </c>
      <c r="C1963" s="151" t="s">
        <v>874</v>
      </c>
      <c r="D1963" s="152">
        <v>44135</v>
      </c>
      <c r="E1963" s="151" t="s">
        <v>340</v>
      </c>
      <c r="F1963" s="151" t="s">
        <v>341</v>
      </c>
      <c r="G1963" s="151" t="s">
        <v>817</v>
      </c>
      <c r="H1963" s="151" t="s">
        <v>204</v>
      </c>
      <c r="I1963" s="151" t="s">
        <v>62</v>
      </c>
      <c r="J1963" s="151" t="s">
        <v>62</v>
      </c>
      <c r="K1963" s="151" t="s">
        <v>736</v>
      </c>
      <c r="L1963" s="151" t="s">
        <v>1845</v>
      </c>
      <c r="M1963" s="158">
        <v>573</v>
      </c>
    </row>
    <row r="1964" spans="1:13" hidden="1" outlineLevel="2" x14ac:dyDescent="0.2">
      <c r="A1964" s="156">
        <v>202010</v>
      </c>
      <c r="B1964" s="150">
        <v>40200034</v>
      </c>
      <c r="C1964" s="151" t="s">
        <v>874</v>
      </c>
      <c r="D1964" s="152">
        <v>44135</v>
      </c>
      <c r="E1964" s="151" t="s">
        <v>340</v>
      </c>
      <c r="F1964" s="151" t="s">
        <v>341</v>
      </c>
      <c r="G1964" s="151" t="s">
        <v>807</v>
      </c>
      <c r="H1964" s="151" t="s">
        <v>414</v>
      </c>
      <c r="I1964" s="151" t="s">
        <v>62</v>
      </c>
      <c r="J1964" s="151" t="s">
        <v>62</v>
      </c>
      <c r="K1964" s="151" t="s">
        <v>736</v>
      </c>
      <c r="L1964" s="151" t="s">
        <v>1846</v>
      </c>
      <c r="M1964" s="158">
        <v>80</v>
      </c>
    </row>
    <row r="1965" spans="1:13" hidden="1" outlineLevel="2" x14ac:dyDescent="0.2">
      <c r="A1965" s="156">
        <v>202010</v>
      </c>
      <c r="B1965" s="150">
        <v>40200034</v>
      </c>
      <c r="C1965" s="151" t="s">
        <v>874</v>
      </c>
      <c r="D1965" s="152">
        <v>44135</v>
      </c>
      <c r="E1965" s="151" t="s">
        <v>336</v>
      </c>
      <c r="F1965" s="151" t="s">
        <v>337</v>
      </c>
      <c r="G1965" s="151" t="s">
        <v>807</v>
      </c>
      <c r="H1965" s="151" t="s">
        <v>418</v>
      </c>
      <c r="I1965" s="151" t="s">
        <v>62</v>
      </c>
      <c r="J1965" s="151" t="s">
        <v>62</v>
      </c>
      <c r="K1965" s="151" t="s">
        <v>736</v>
      </c>
      <c r="L1965" s="151" t="s">
        <v>1847</v>
      </c>
      <c r="M1965" s="158">
        <v>1393</v>
      </c>
    </row>
    <row r="1966" spans="1:13" hidden="1" outlineLevel="2" x14ac:dyDescent="0.2">
      <c r="A1966" s="156">
        <v>202010</v>
      </c>
      <c r="B1966" s="150">
        <v>40200034</v>
      </c>
      <c r="C1966" s="151" t="s">
        <v>874</v>
      </c>
      <c r="D1966" s="152">
        <v>44135</v>
      </c>
      <c r="E1966" s="151" t="s">
        <v>336</v>
      </c>
      <c r="F1966" s="151" t="s">
        <v>337</v>
      </c>
      <c r="G1966" s="151" t="s">
        <v>807</v>
      </c>
      <c r="H1966" s="151" t="s">
        <v>418</v>
      </c>
      <c r="I1966" s="151" t="s">
        <v>62</v>
      </c>
      <c r="J1966" s="151" t="s">
        <v>62</v>
      </c>
      <c r="K1966" s="151" t="s">
        <v>736</v>
      </c>
      <c r="L1966" s="151" t="s">
        <v>1848</v>
      </c>
      <c r="M1966" s="158">
        <v>456</v>
      </c>
    </row>
    <row r="1967" spans="1:13" hidden="1" outlineLevel="2" x14ac:dyDescent="0.2">
      <c r="A1967" s="156">
        <v>202010</v>
      </c>
      <c r="B1967" s="150">
        <v>40200034</v>
      </c>
      <c r="C1967" s="151" t="s">
        <v>874</v>
      </c>
      <c r="D1967" s="152">
        <v>44135</v>
      </c>
      <c r="E1967" s="151" t="s">
        <v>336</v>
      </c>
      <c r="F1967" s="151" t="s">
        <v>337</v>
      </c>
      <c r="G1967" s="151" t="s">
        <v>807</v>
      </c>
      <c r="H1967" s="151" t="s">
        <v>426</v>
      </c>
      <c r="I1967" s="151" t="s">
        <v>62</v>
      </c>
      <c r="J1967" s="151" t="s">
        <v>62</v>
      </c>
      <c r="K1967" s="151" t="s">
        <v>736</v>
      </c>
      <c r="L1967" s="151" t="s">
        <v>1849</v>
      </c>
      <c r="M1967" s="158">
        <v>595</v>
      </c>
    </row>
    <row r="1968" spans="1:13" hidden="1" outlineLevel="2" x14ac:dyDescent="0.2">
      <c r="A1968" s="156">
        <v>202010</v>
      </c>
      <c r="B1968" s="150">
        <v>40200034</v>
      </c>
      <c r="C1968" s="151" t="s">
        <v>874</v>
      </c>
      <c r="D1968" s="152">
        <v>44135</v>
      </c>
      <c r="E1968" s="151" t="s">
        <v>336</v>
      </c>
      <c r="F1968" s="151" t="s">
        <v>337</v>
      </c>
      <c r="G1968" s="151" t="s">
        <v>817</v>
      </c>
      <c r="H1968" s="151" t="s">
        <v>436</v>
      </c>
      <c r="I1968" s="151" t="s">
        <v>62</v>
      </c>
      <c r="J1968" s="151" t="s">
        <v>62</v>
      </c>
      <c r="K1968" s="151" t="s">
        <v>736</v>
      </c>
      <c r="L1968" s="151" t="s">
        <v>1850</v>
      </c>
      <c r="M1968" s="158">
        <v>580</v>
      </c>
    </row>
    <row r="1969" spans="1:13" hidden="1" outlineLevel="2" x14ac:dyDescent="0.2">
      <c r="A1969" s="156">
        <v>202010</v>
      </c>
      <c r="B1969" s="150">
        <v>40200034</v>
      </c>
      <c r="C1969" s="151" t="s">
        <v>874</v>
      </c>
      <c r="D1969" s="152">
        <v>44135</v>
      </c>
      <c r="E1969" s="151" t="s">
        <v>336</v>
      </c>
      <c r="F1969" s="151" t="s">
        <v>337</v>
      </c>
      <c r="G1969" s="151" t="s">
        <v>817</v>
      </c>
      <c r="H1969" s="151" t="s">
        <v>436</v>
      </c>
      <c r="I1969" s="151" t="s">
        <v>62</v>
      </c>
      <c r="J1969" s="151" t="s">
        <v>62</v>
      </c>
      <c r="K1969" s="151" t="s">
        <v>736</v>
      </c>
      <c r="L1969" s="151" t="s">
        <v>1851</v>
      </c>
      <c r="M1969" s="158">
        <v>1855</v>
      </c>
    </row>
    <row r="1970" spans="1:13" hidden="1" outlineLevel="2" x14ac:dyDescent="0.2">
      <c r="A1970" s="156">
        <v>202010</v>
      </c>
      <c r="B1970" s="150">
        <v>40200034</v>
      </c>
      <c r="C1970" s="151" t="s">
        <v>874</v>
      </c>
      <c r="D1970" s="152">
        <v>44135</v>
      </c>
      <c r="E1970" s="151" t="s">
        <v>336</v>
      </c>
      <c r="F1970" s="151" t="s">
        <v>337</v>
      </c>
      <c r="G1970" s="151" t="s">
        <v>817</v>
      </c>
      <c r="H1970" s="151" t="s">
        <v>436</v>
      </c>
      <c r="I1970" s="151" t="s">
        <v>62</v>
      </c>
      <c r="J1970" s="151" t="s">
        <v>62</v>
      </c>
      <c r="K1970" s="151" t="s">
        <v>736</v>
      </c>
      <c r="L1970" s="151" t="s">
        <v>1852</v>
      </c>
      <c r="M1970" s="158">
        <v>490</v>
      </c>
    </row>
    <row r="1971" spans="1:13" hidden="1" outlineLevel="2" x14ac:dyDescent="0.2">
      <c r="A1971" s="156">
        <v>202010</v>
      </c>
      <c r="B1971" s="150">
        <v>40200034</v>
      </c>
      <c r="C1971" s="151" t="s">
        <v>874</v>
      </c>
      <c r="D1971" s="152">
        <v>44135</v>
      </c>
      <c r="E1971" s="151" t="s">
        <v>336</v>
      </c>
      <c r="F1971" s="151" t="s">
        <v>337</v>
      </c>
      <c r="G1971" s="151" t="s">
        <v>817</v>
      </c>
      <c r="H1971" s="151" t="s">
        <v>436</v>
      </c>
      <c r="I1971" s="151" t="s">
        <v>62</v>
      </c>
      <c r="J1971" s="151" t="s">
        <v>62</v>
      </c>
      <c r="K1971" s="151" t="s">
        <v>736</v>
      </c>
      <c r="L1971" s="151" t="s">
        <v>1853</v>
      </c>
      <c r="M1971" s="158">
        <v>504</v>
      </c>
    </row>
    <row r="1972" spans="1:13" hidden="1" outlineLevel="2" x14ac:dyDescent="0.2">
      <c r="A1972" s="156">
        <v>202010</v>
      </c>
      <c r="B1972" s="150">
        <v>40200034</v>
      </c>
      <c r="C1972" s="151" t="s">
        <v>874</v>
      </c>
      <c r="D1972" s="152">
        <v>44135</v>
      </c>
      <c r="E1972" s="151" t="s">
        <v>336</v>
      </c>
      <c r="F1972" s="151" t="s">
        <v>337</v>
      </c>
      <c r="G1972" s="151" t="s">
        <v>817</v>
      </c>
      <c r="H1972" s="151" t="s">
        <v>436</v>
      </c>
      <c r="I1972" s="151" t="s">
        <v>62</v>
      </c>
      <c r="J1972" s="151" t="s">
        <v>62</v>
      </c>
      <c r="K1972" s="151" t="s">
        <v>736</v>
      </c>
      <c r="L1972" s="151" t="s">
        <v>1854</v>
      </c>
      <c r="M1972" s="158">
        <v>406</v>
      </c>
    </row>
    <row r="1973" spans="1:13" hidden="1" outlineLevel="2" x14ac:dyDescent="0.2">
      <c r="A1973" s="156">
        <v>202010</v>
      </c>
      <c r="B1973" s="150">
        <v>40200034</v>
      </c>
      <c r="C1973" s="151" t="s">
        <v>874</v>
      </c>
      <c r="D1973" s="152">
        <v>44135</v>
      </c>
      <c r="E1973" s="151" t="s">
        <v>336</v>
      </c>
      <c r="F1973" s="151" t="s">
        <v>337</v>
      </c>
      <c r="G1973" s="151" t="s">
        <v>817</v>
      </c>
      <c r="H1973" s="151" t="s">
        <v>436</v>
      </c>
      <c r="I1973" s="151" t="s">
        <v>62</v>
      </c>
      <c r="J1973" s="151" t="s">
        <v>62</v>
      </c>
      <c r="K1973" s="151" t="s">
        <v>736</v>
      </c>
      <c r="L1973" s="151" t="s">
        <v>1855</v>
      </c>
      <c r="M1973" s="158">
        <v>-580</v>
      </c>
    </row>
    <row r="1974" spans="1:13" hidden="1" outlineLevel="2" x14ac:dyDescent="0.2">
      <c r="A1974" s="156">
        <v>202010</v>
      </c>
      <c r="B1974" s="150">
        <v>40200034</v>
      </c>
      <c r="C1974" s="151" t="s">
        <v>874</v>
      </c>
      <c r="D1974" s="152">
        <v>44135</v>
      </c>
      <c r="E1974" s="151" t="s">
        <v>336</v>
      </c>
      <c r="F1974" s="151" t="s">
        <v>337</v>
      </c>
      <c r="G1974" s="151" t="s">
        <v>817</v>
      </c>
      <c r="H1974" s="151" t="s">
        <v>526</v>
      </c>
      <c r="I1974" s="151" t="s">
        <v>62</v>
      </c>
      <c r="J1974" s="151" t="s">
        <v>62</v>
      </c>
      <c r="K1974" s="151" t="s">
        <v>736</v>
      </c>
      <c r="L1974" s="151" t="s">
        <v>1856</v>
      </c>
      <c r="M1974" s="158">
        <v>2415</v>
      </c>
    </row>
    <row r="1975" spans="1:13" hidden="1" outlineLevel="2" x14ac:dyDescent="0.2">
      <c r="A1975" s="156">
        <v>202010</v>
      </c>
      <c r="B1975" s="150">
        <v>40200034</v>
      </c>
      <c r="C1975" s="151" t="s">
        <v>874</v>
      </c>
      <c r="D1975" s="152">
        <v>44135</v>
      </c>
      <c r="E1975" s="151" t="s">
        <v>336</v>
      </c>
      <c r="F1975" s="151" t="s">
        <v>337</v>
      </c>
      <c r="G1975" s="151" t="s">
        <v>817</v>
      </c>
      <c r="H1975" s="151" t="s">
        <v>526</v>
      </c>
      <c r="I1975" s="151" t="s">
        <v>62</v>
      </c>
      <c r="J1975" s="151" t="s">
        <v>62</v>
      </c>
      <c r="K1975" s="151" t="s">
        <v>736</v>
      </c>
      <c r="L1975" s="151" t="s">
        <v>1857</v>
      </c>
      <c r="M1975" s="158">
        <v>1818.6</v>
      </c>
    </row>
    <row r="1976" spans="1:13" hidden="1" outlineLevel="2" x14ac:dyDescent="0.2">
      <c r="A1976" s="156">
        <v>202010</v>
      </c>
      <c r="B1976" s="150">
        <v>40200034</v>
      </c>
      <c r="C1976" s="151" t="s">
        <v>874</v>
      </c>
      <c r="D1976" s="152">
        <v>44135</v>
      </c>
      <c r="E1976" s="151" t="s">
        <v>336</v>
      </c>
      <c r="F1976" s="151" t="s">
        <v>337</v>
      </c>
      <c r="G1976" s="151" t="s">
        <v>817</v>
      </c>
      <c r="H1976" s="151" t="s">
        <v>526</v>
      </c>
      <c r="I1976" s="151" t="s">
        <v>62</v>
      </c>
      <c r="J1976" s="151" t="s">
        <v>62</v>
      </c>
      <c r="K1976" s="151" t="s">
        <v>736</v>
      </c>
      <c r="L1976" s="151" t="s">
        <v>1858</v>
      </c>
      <c r="M1976" s="158">
        <v>200</v>
      </c>
    </row>
    <row r="1977" spans="1:13" hidden="1" outlineLevel="2" x14ac:dyDescent="0.2">
      <c r="A1977" s="156">
        <v>202010</v>
      </c>
      <c r="B1977" s="150">
        <v>40200034</v>
      </c>
      <c r="C1977" s="151" t="s">
        <v>874</v>
      </c>
      <c r="D1977" s="152">
        <v>44135</v>
      </c>
      <c r="E1977" s="151" t="s">
        <v>336</v>
      </c>
      <c r="F1977" s="151" t="s">
        <v>337</v>
      </c>
      <c r="G1977" s="151" t="s">
        <v>817</v>
      </c>
      <c r="H1977" s="151" t="s">
        <v>449</v>
      </c>
      <c r="I1977" s="151" t="s">
        <v>62</v>
      </c>
      <c r="J1977" s="151" t="s">
        <v>62</v>
      </c>
      <c r="K1977" s="151" t="s">
        <v>736</v>
      </c>
      <c r="L1977" s="151" t="s">
        <v>1859</v>
      </c>
      <c r="M1977" s="158">
        <v>322</v>
      </c>
    </row>
    <row r="1978" spans="1:13" hidden="1" outlineLevel="2" x14ac:dyDescent="0.2">
      <c r="A1978" s="156">
        <v>202010</v>
      </c>
      <c r="B1978" s="150">
        <v>40200035</v>
      </c>
      <c r="C1978" s="151" t="s">
        <v>874</v>
      </c>
      <c r="D1978" s="152">
        <v>44135</v>
      </c>
      <c r="E1978" s="151" t="s">
        <v>362</v>
      </c>
      <c r="F1978" s="151" t="s">
        <v>363</v>
      </c>
      <c r="G1978" s="151" t="s">
        <v>807</v>
      </c>
      <c r="H1978" s="151" t="s">
        <v>424</v>
      </c>
      <c r="I1978" s="151" t="s">
        <v>62</v>
      </c>
      <c r="J1978" s="151" t="s">
        <v>62</v>
      </c>
      <c r="K1978" s="151" t="s">
        <v>736</v>
      </c>
      <c r="L1978" s="151" t="s">
        <v>1860</v>
      </c>
      <c r="M1978" s="158">
        <v>-50000</v>
      </c>
    </row>
    <row r="1979" spans="1:13" hidden="1" outlineLevel="2" x14ac:dyDescent="0.2">
      <c r="A1979" s="156">
        <v>202010</v>
      </c>
      <c r="B1979" s="150">
        <v>40200035</v>
      </c>
      <c r="C1979" s="151" t="s">
        <v>874</v>
      </c>
      <c r="D1979" s="152">
        <v>44135</v>
      </c>
      <c r="E1979" s="151" t="s">
        <v>362</v>
      </c>
      <c r="F1979" s="151" t="s">
        <v>363</v>
      </c>
      <c r="G1979" s="151" t="s">
        <v>807</v>
      </c>
      <c r="H1979" s="151" t="s">
        <v>396</v>
      </c>
      <c r="I1979" s="151" t="s">
        <v>62</v>
      </c>
      <c r="J1979" s="151" t="s">
        <v>62</v>
      </c>
      <c r="K1979" s="151" t="s">
        <v>736</v>
      </c>
      <c r="L1979" s="151" t="s">
        <v>1861</v>
      </c>
      <c r="M1979" s="158">
        <v>-84233.1</v>
      </c>
    </row>
    <row r="1980" spans="1:13" hidden="1" outlineLevel="2" x14ac:dyDescent="0.2">
      <c r="A1980" s="156">
        <v>202010</v>
      </c>
      <c r="B1980" s="150">
        <v>40200035</v>
      </c>
      <c r="C1980" s="151" t="s">
        <v>874</v>
      </c>
      <c r="D1980" s="152">
        <v>44135</v>
      </c>
      <c r="E1980" s="151" t="s">
        <v>362</v>
      </c>
      <c r="F1980" s="151" t="s">
        <v>363</v>
      </c>
      <c r="G1980" s="151" t="s">
        <v>807</v>
      </c>
      <c r="H1980" s="151" t="s">
        <v>398</v>
      </c>
      <c r="I1980" s="151" t="s">
        <v>62</v>
      </c>
      <c r="J1980" s="151" t="s">
        <v>62</v>
      </c>
      <c r="K1980" s="151" t="s">
        <v>736</v>
      </c>
      <c r="L1980" s="151" t="s">
        <v>1862</v>
      </c>
      <c r="M1980" s="158">
        <v>-226342.45</v>
      </c>
    </row>
    <row r="1981" spans="1:13" hidden="1" outlineLevel="2" x14ac:dyDescent="0.2">
      <c r="A1981" s="156">
        <v>202010</v>
      </c>
      <c r="B1981" s="150">
        <v>40200035</v>
      </c>
      <c r="C1981" s="151" t="s">
        <v>874</v>
      </c>
      <c r="D1981" s="152">
        <v>44135</v>
      </c>
      <c r="E1981" s="151" t="s">
        <v>808</v>
      </c>
      <c r="F1981" s="151" t="s">
        <v>566</v>
      </c>
      <c r="G1981" s="151" t="s">
        <v>807</v>
      </c>
      <c r="H1981" s="151" t="s">
        <v>424</v>
      </c>
      <c r="I1981" s="151" t="s">
        <v>62</v>
      </c>
      <c r="J1981" s="151" t="s">
        <v>62</v>
      </c>
      <c r="K1981" s="151" t="s">
        <v>736</v>
      </c>
      <c r="L1981" s="151" t="s">
        <v>1860</v>
      </c>
      <c r="M1981" s="158">
        <v>50000</v>
      </c>
    </row>
    <row r="1982" spans="1:13" hidden="1" outlineLevel="2" x14ac:dyDescent="0.2">
      <c r="A1982" s="156">
        <v>202010</v>
      </c>
      <c r="B1982" s="150">
        <v>40200035</v>
      </c>
      <c r="C1982" s="151" t="s">
        <v>874</v>
      </c>
      <c r="D1982" s="152">
        <v>44135</v>
      </c>
      <c r="E1982" s="151" t="s">
        <v>808</v>
      </c>
      <c r="F1982" s="151" t="s">
        <v>566</v>
      </c>
      <c r="G1982" s="151" t="s">
        <v>807</v>
      </c>
      <c r="H1982" s="151" t="s">
        <v>396</v>
      </c>
      <c r="I1982" s="151" t="s">
        <v>62</v>
      </c>
      <c r="J1982" s="151" t="s">
        <v>62</v>
      </c>
      <c r="K1982" s="151" t="s">
        <v>736</v>
      </c>
      <c r="L1982" s="151" t="s">
        <v>1861</v>
      </c>
      <c r="M1982" s="158">
        <v>84233.1</v>
      </c>
    </row>
    <row r="1983" spans="1:13" hidden="1" outlineLevel="2" x14ac:dyDescent="0.2">
      <c r="A1983" s="156">
        <v>202010</v>
      </c>
      <c r="B1983" s="150">
        <v>40200035</v>
      </c>
      <c r="C1983" s="151" t="s">
        <v>874</v>
      </c>
      <c r="D1983" s="152">
        <v>44135</v>
      </c>
      <c r="E1983" s="151" t="s">
        <v>808</v>
      </c>
      <c r="F1983" s="151" t="s">
        <v>566</v>
      </c>
      <c r="G1983" s="151" t="s">
        <v>807</v>
      </c>
      <c r="H1983" s="151" t="s">
        <v>398</v>
      </c>
      <c r="I1983" s="151" t="s">
        <v>62</v>
      </c>
      <c r="J1983" s="151" t="s">
        <v>62</v>
      </c>
      <c r="K1983" s="151" t="s">
        <v>736</v>
      </c>
      <c r="L1983" s="151" t="s">
        <v>1862</v>
      </c>
      <c r="M1983" s="158">
        <v>226342.45</v>
      </c>
    </row>
    <row r="1984" spans="1:13" hidden="1" outlineLevel="2" x14ac:dyDescent="0.2">
      <c r="A1984" s="156">
        <v>202010</v>
      </c>
      <c r="B1984" s="150">
        <v>120000197</v>
      </c>
      <c r="C1984" s="151" t="s">
        <v>1083</v>
      </c>
      <c r="D1984" s="152">
        <v>44077</v>
      </c>
      <c r="E1984" s="151" t="s">
        <v>777</v>
      </c>
      <c r="F1984" s="151" t="s">
        <v>607</v>
      </c>
      <c r="G1984" s="151" t="s">
        <v>62</v>
      </c>
      <c r="H1984" s="151" t="s">
        <v>62</v>
      </c>
      <c r="I1984" s="151" t="s">
        <v>870</v>
      </c>
      <c r="J1984" s="151" t="s">
        <v>871</v>
      </c>
      <c r="K1984" s="151" t="s">
        <v>736</v>
      </c>
      <c r="L1984" s="151" t="s">
        <v>62</v>
      </c>
      <c r="M1984" s="158">
        <v>-9825</v>
      </c>
    </row>
    <row r="1985" spans="1:13" hidden="1" outlineLevel="2" x14ac:dyDescent="0.2">
      <c r="A1985" s="156">
        <v>202010</v>
      </c>
      <c r="B1985" s="150">
        <v>120000197</v>
      </c>
      <c r="C1985" s="151" t="s">
        <v>1083</v>
      </c>
      <c r="D1985" s="152">
        <v>44077</v>
      </c>
      <c r="E1985" s="151" t="s">
        <v>332</v>
      </c>
      <c r="F1985" s="151" t="s">
        <v>333</v>
      </c>
      <c r="G1985" s="151" t="s">
        <v>817</v>
      </c>
      <c r="H1985" s="151" t="s">
        <v>443</v>
      </c>
      <c r="I1985" s="151" t="s">
        <v>870</v>
      </c>
      <c r="J1985" s="151" t="s">
        <v>871</v>
      </c>
      <c r="K1985" s="151" t="s">
        <v>736</v>
      </c>
      <c r="L1985" s="151" t="s">
        <v>1863</v>
      </c>
      <c r="M1985" s="158">
        <v>9825</v>
      </c>
    </row>
    <row r="1986" spans="1:13" hidden="1" outlineLevel="2" x14ac:dyDescent="0.2">
      <c r="A1986" s="156">
        <v>202010</v>
      </c>
      <c r="B1986" s="150">
        <v>120000198</v>
      </c>
      <c r="C1986" s="151" t="s">
        <v>1083</v>
      </c>
      <c r="D1986" s="152">
        <v>44113</v>
      </c>
      <c r="E1986" s="151" t="s">
        <v>374</v>
      </c>
      <c r="F1986" s="151" t="s">
        <v>375</v>
      </c>
      <c r="G1986" s="151" t="s">
        <v>807</v>
      </c>
      <c r="H1986" s="151" t="s">
        <v>396</v>
      </c>
      <c r="I1986" s="151" t="s">
        <v>790</v>
      </c>
      <c r="J1986" s="151" t="s">
        <v>759</v>
      </c>
      <c r="K1986" s="151" t="s">
        <v>736</v>
      </c>
      <c r="L1986" s="151" t="s">
        <v>1864</v>
      </c>
      <c r="M1986" s="158">
        <v>15837</v>
      </c>
    </row>
    <row r="1987" spans="1:13" hidden="1" outlineLevel="2" x14ac:dyDescent="0.2">
      <c r="A1987" s="156">
        <v>202010</v>
      </c>
      <c r="B1987" s="150">
        <v>120000198</v>
      </c>
      <c r="C1987" s="151" t="s">
        <v>1083</v>
      </c>
      <c r="D1987" s="152">
        <v>44113</v>
      </c>
      <c r="E1987" s="151" t="s">
        <v>394</v>
      </c>
      <c r="F1987" s="151" t="s">
        <v>395</v>
      </c>
      <c r="G1987" s="151" t="s">
        <v>807</v>
      </c>
      <c r="H1987" s="151" t="s">
        <v>396</v>
      </c>
      <c r="I1987" s="151" t="s">
        <v>790</v>
      </c>
      <c r="J1987" s="151" t="s">
        <v>759</v>
      </c>
      <c r="K1987" s="151" t="s">
        <v>736</v>
      </c>
      <c r="L1987" s="151" t="s">
        <v>1865</v>
      </c>
      <c r="M1987" s="158">
        <v>2863</v>
      </c>
    </row>
    <row r="1988" spans="1:13" hidden="1" outlineLevel="2" x14ac:dyDescent="0.2">
      <c r="A1988" s="156">
        <v>202010</v>
      </c>
      <c r="B1988" s="150">
        <v>120000198</v>
      </c>
      <c r="C1988" s="151" t="s">
        <v>1083</v>
      </c>
      <c r="D1988" s="152">
        <v>44113</v>
      </c>
      <c r="E1988" s="151" t="s">
        <v>366</v>
      </c>
      <c r="F1988" s="151" t="s">
        <v>367</v>
      </c>
      <c r="G1988" s="151" t="s">
        <v>807</v>
      </c>
      <c r="H1988" s="151" t="s">
        <v>396</v>
      </c>
      <c r="I1988" s="151" t="s">
        <v>790</v>
      </c>
      <c r="J1988" s="151" t="s">
        <v>759</v>
      </c>
      <c r="K1988" s="151" t="s">
        <v>736</v>
      </c>
      <c r="L1988" s="151" t="s">
        <v>1865</v>
      </c>
      <c r="M1988" s="158">
        <v>3133.1</v>
      </c>
    </row>
    <row r="1989" spans="1:13" hidden="1" outlineLevel="2" x14ac:dyDescent="0.2">
      <c r="A1989" s="156">
        <v>202010</v>
      </c>
      <c r="B1989" s="150">
        <v>120000198</v>
      </c>
      <c r="C1989" s="151" t="s">
        <v>1083</v>
      </c>
      <c r="D1989" s="152">
        <v>44113</v>
      </c>
      <c r="E1989" s="151" t="s">
        <v>364</v>
      </c>
      <c r="F1989" s="151" t="s">
        <v>365</v>
      </c>
      <c r="G1989" s="151" t="s">
        <v>807</v>
      </c>
      <c r="H1989" s="151" t="s">
        <v>396</v>
      </c>
      <c r="I1989" s="151" t="s">
        <v>790</v>
      </c>
      <c r="J1989" s="151" t="s">
        <v>759</v>
      </c>
      <c r="K1989" s="151" t="s">
        <v>736</v>
      </c>
      <c r="L1989" s="151" t="s">
        <v>1865</v>
      </c>
      <c r="M1989" s="158">
        <v>62400</v>
      </c>
    </row>
    <row r="1990" spans="1:13" hidden="1" outlineLevel="2" x14ac:dyDescent="0.2">
      <c r="A1990" s="156">
        <v>202010</v>
      </c>
      <c r="B1990" s="150">
        <v>120000198</v>
      </c>
      <c r="C1990" s="151" t="s">
        <v>1083</v>
      </c>
      <c r="D1990" s="152">
        <v>44113</v>
      </c>
      <c r="E1990" s="151" t="s">
        <v>777</v>
      </c>
      <c r="F1990" s="151" t="s">
        <v>607</v>
      </c>
      <c r="G1990" s="151" t="s">
        <v>62</v>
      </c>
      <c r="H1990" s="151" t="s">
        <v>62</v>
      </c>
      <c r="I1990" s="151" t="s">
        <v>790</v>
      </c>
      <c r="J1990" s="151" t="s">
        <v>759</v>
      </c>
      <c r="K1990" s="151" t="s">
        <v>736</v>
      </c>
      <c r="L1990" s="151" t="s">
        <v>62</v>
      </c>
      <c r="M1990" s="158">
        <v>-84233.1</v>
      </c>
    </row>
    <row r="1991" spans="1:13" hidden="1" outlineLevel="2" x14ac:dyDescent="0.2">
      <c r="A1991" s="156">
        <v>202010</v>
      </c>
      <c r="B1991" s="150">
        <v>120000199</v>
      </c>
      <c r="C1991" s="151" t="s">
        <v>1083</v>
      </c>
      <c r="D1991" s="152">
        <v>44110</v>
      </c>
      <c r="E1991" s="151" t="s">
        <v>777</v>
      </c>
      <c r="F1991" s="151" t="s">
        <v>607</v>
      </c>
      <c r="G1991" s="151" t="s">
        <v>62</v>
      </c>
      <c r="H1991" s="151" t="s">
        <v>62</v>
      </c>
      <c r="I1991" s="151" t="s">
        <v>989</v>
      </c>
      <c r="J1991" s="151" t="s">
        <v>990</v>
      </c>
      <c r="K1991" s="151" t="s">
        <v>736</v>
      </c>
      <c r="L1991" s="151" t="s">
        <v>62</v>
      </c>
      <c r="M1991" s="158">
        <v>-5666.32</v>
      </c>
    </row>
    <row r="1992" spans="1:13" hidden="1" outlineLevel="2" x14ac:dyDescent="0.2">
      <c r="A1992" s="156">
        <v>202010</v>
      </c>
      <c r="B1992" s="150">
        <v>120000199</v>
      </c>
      <c r="C1992" s="151" t="s">
        <v>1083</v>
      </c>
      <c r="D1992" s="152">
        <v>44110</v>
      </c>
      <c r="E1992" s="151" t="s">
        <v>366</v>
      </c>
      <c r="F1992" s="151" t="s">
        <v>367</v>
      </c>
      <c r="G1992" s="151" t="s">
        <v>807</v>
      </c>
      <c r="H1992" s="151" t="s">
        <v>398</v>
      </c>
      <c r="I1992" s="151" t="s">
        <v>989</v>
      </c>
      <c r="J1992" s="151" t="s">
        <v>990</v>
      </c>
      <c r="K1992" s="151" t="s">
        <v>736</v>
      </c>
      <c r="L1992" s="151" t="s">
        <v>1866</v>
      </c>
      <c r="M1992" s="158">
        <v>3000</v>
      </c>
    </row>
    <row r="1993" spans="1:13" hidden="1" outlineLevel="2" x14ac:dyDescent="0.2">
      <c r="A1993" s="156">
        <v>202010</v>
      </c>
      <c r="B1993" s="150">
        <v>120000199</v>
      </c>
      <c r="C1993" s="151" t="s">
        <v>1083</v>
      </c>
      <c r="D1993" s="152">
        <v>44110</v>
      </c>
      <c r="E1993" s="151" t="s">
        <v>394</v>
      </c>
      <c r="F1993" s="151" t="s">
        <v>395</v>
      </c>
      <c r="G1993" s="151" t="s">
        <v>807</v>
      </c>
      <c r="H1993" s="151" t="s">
        <v>398</v>
      </c>
      <c r="I1993" s="151" t="s">
        <v>989</v>
      </c>
      <c r="J1993" s="151" t="s">
        <v>990</v>
      </c>
      <c r="K1993" s="151" t="s">
        <v>736</v>
      </c>
      <c r="L1993" s="151" t="s">
        <v>1866</v>
      </c>
      <c r="M1993" s="158">
        <v>548.38</v>
      </c>
    </row>
    <row r="1994" spans="1:13" hidden="1" outlineLevel="2" x14ac:dyDescent="0.2">
      <c r="A1994" s="156">
        <v>202010</v>
      </c>
      <c r="B1994" s="150">
        <v>120000199</v>
      </c>
      <c r="C1994" s="151" t="s">
        <v>1083</v>
      </c>
      <c r="D1994" s="152">
        <v>44110</v>
      </c>
      <c r="E1994" s="151" t="s">
        <v>372</v>
      </c>
      <c r="F1994" s="151" t="s">
        <v>373</v>
      </c>
      <c r="G1994" s="151" t="s">
        <v>807</v>
      </c>
      <c r="H1994" s="151" t="s">
        <v>398</v>
      </c>
      <c r="I1994" s="151" t="s">
        <v>989</v>
      </c>
      <c r="J1994" s="151" t="s">
        <v>990</v>
      </c>
      <c r="K1994" s="151" t="s">
        <v>736</v>
      </c>
      <c r="L1994" s="151" t="s">
        <v>1866</v>
      </c>
      <c r="M1994" s="158">
        <v>479.94</v>
      </c>
    </row>
    <row r="1995" spans="1:13" hidden="1" outlineLevel="2" x14ac:dyDescent="0.2">
      <c r="A1995" s="156">
        <v>202010</v>
      </c>
      <c r="B1995" s="150">
        <v>120000199</v>
      </c>
      <c r="C1995" s="151" t="s">
        <v>1083</v>
      </c>
      <c r="D1995" s="152">
        <v>44110</v>
      </c>
      <c r="E1995" s="151" t="s">
        <v>374</v>
      </c>
      <c r="F1995" s="151" t="s">
        <v>375</v>
      </c>
      <c r="G1995" s="151" t="s">
        <v>807</v>
      </c>
      <c r="H1995" s="151" t="s">
        <v>398</v>
      </c>
      <c r="I1995" s="151" t="s">
        <v>989</v>
      </c>
      <c r="J1995" s="151" t="s">
        <v>990</v>
      </c>
      <c r="K1995" s="151" t="s">
        <v>736</v>
      </c>
      <c r="L1995" s="151" t="s">
        <v>1867</v>
      </c>
      <c r="M1995" s="158">
        <v>1638</v>
      </c>
    </row>
    <row r="1996" spans="1:13" hidden="1" outlineLevel="2" x14ac:dyDescent="0.2">
      <c r="A1996" s="156">
        <v>202010</v>
      </c>
      <c r="B1996" s="150">
        <v>120000200</v>
      </c>
      <c r="C1996" s="151" t="s">
        <v>1083</v>
      </c>
      <c r="D1996" s="152">
        <v>44109</v>
      </c>
      <c r="E1996" s="151" t="s">
        <v>374</v>
      </c>
      <c r="F1996" s="151" t="s">
        <v>375</v>
      </c>
      <c r="G1996" s="151" t="s">
        <v>807</v>
      </c>
      <c r="H1996" s="151" t="s">
        <v>398</v>
      </c>
      <c r="I1996" s="151" t="s">
        <v>790</v>
      </c>
      <c r="J1996" s="151" t="s">
        <v>759</v>
      </c>
      <c r="K1996" s="151" t="s">
        <v>736</v>
      </c>
      <c r="L1996" s="151" t="s">
        <v>1868</v>
      </c>
      <c r="M1996" s="158">
        <v>24439</v>
      </c>
    </row>
    <row r="1997" spans="1:13" hidden="1" outlineLevel="2" x14ac:dyDescent="0.2">
      <c r="A1997" s="156">
        <v>202010</v>
      </c>
      <c r="B1997" s="150">
        <v>120000200</v>
      </c>
      <c r="C1997" s="151" t="s">
        <v>1083</v>
      </c>
      <c r="D1997" s="152">
        <v>44109</v>
      </c>
      <c r="E1997" s="151" t="s">
        <v>366</v>
      </c>
      <c r="F1997" s="151" t="s">
        <v>367</v>
      </c>
      <c r="G1997" s="151" t="s">
        <v>807</v>
      </c>
      <c r="H1997" s="151" t="s">
        <v>398</v>
      </c>
      <c r="I1997" s="151" t="s">
        <v>790</v>
      </c>
      <c r="J1997" s="151" t="s">
        <v>759</v>
      </c>
      <c r="K1997" s="151" t="s">
        <v>736</v>
      </c>
      <c r="L1997" s="151" t="s">
        <v>1869</v>
      </c>
      <c r="M1997" s="158">
        <v>67200</v>
      </c>
    </row>
    <row r="1998" spans="1:13" hidden="1" outlineLevel="2" x14ac:dyDescent="0.2">
      <c r="A1998" s="156">
        <v>202010</v>
      </c>
      <c r="B1998" s="150">
        <v>120000200</v>
      </c>
      <c r="C1998" s="151" t="s">
        <v>1083</v>
      </c>
      <c r="D1998" s="152">
        <v>44109</v>
      </c>
      <c r="E1998" s="151" t="s">
        <v>366</v>
      </c>
      <c r="F1998" s="151" t="s">
        <v>367</v>
      </c>
      <c r="G1998" s="151" t="s">
        <v>807</v>
      </c>
      <c r="H1998" s="151" t="s">
        <v>398</v>
      </c>
      <c r="I1998" s="151" t="s">
        <v>790</v>
      </c>
      <c r="J1998" s="151" t="s">
        <v>759</v>
      </c>
      <c r="K1998" s="151" t="s">
        <v>736</v>
      </c>
      <c r="L1998" s="151" t="s">
        <v>1869</v>
      </c>
      <c r="M1998" s="158">
        <v>1063.32</v>
      </c>
    </row>
    <row r="1999" spans="1:13" hidden="1" outlineLevel="2" x14ac:dyDescent="0.2">
      <c r="A1999" s="156">
        <v>202010</v>
      </c>
      <c r="B1999" s="150">
        <v>120000200</v>
      </c>
      <c r="C1999" s="151" t="s">
        <v>1083</v>
      </c>
      <c r="D1999" s="152">
        <v>44109</v>
      </c>
      <c r="E1999" s="151" t="s">
        <v>777</v>
      </c>
      <c r="F1999" s="151" t="s">
        <v>607</v>
      </c>
      <c r="G1999" s="151" t="s">
        <v>62</v>
      </c>
      <c r="H1999" s="151" t="s">
        <v>62</v>
      </c>
      <c r="I1999" s="151" t="s">
        <v>790</v>
      </c>
      <c r="J1999" s="151" t="s">
        <v>759</v>
      </c>
      <c r="K1999" s="151" t="s">
        <v>736</v>
      </c>
      <c r="L1999" s="151" t="s">
        <v>62</v>
      </c>
      <c r="M1999" s="158">
        <v>-97083.97</v>
      </c>
    </row>
    <row r="2000" spans="1:13" hidden="1" outlineLevel="2" x14ac:dyDescent="0.2">
      <c r="A2000" s="156">
        <v>202010</v>
      </c>
      <c r="B2000" s="150">
        <v>120000200</v>
      </c>
      <c r="C2000" s="151" t="s">
        <v>1083</v>
      </c>
      <c r="D2000" s="152">
        <v>44109</v>
      </c>
      <c r="E2000" s="151" t="s">
        <v>372</v>
      </c>
      <c r="F2000" s="151" t="s">
        <v>373</v>
      </c>
      <c r="G2000" s="151" t="s">
        <v>807</v>
      </c>
      <c r="H2000" s="151" t="s">
        <v>398</v>
      </c>
      <c r="I2000" s="151" t="s">
        <v>790</v>
      </c>
      <c r="J2000" s="151" t="s">
        <v>759</v>
      </c>
      <c r="K2000" s="151" t="s">
        <v>736</v>
      </c>
      <c r="L2000" s="151" t="s">
        <v>1869</v>
      </c>
      <c r="M2000" s="158">
        <v>4381.6499999999996</v>
      </c>
    </row>
    <row r="2001" spans="1:13" hidden="1" outlineLevel="2" x14ac:dyDescent="0.2">
      <c r="A2001" s="156">
        <v>202010</v>
      </c>
      <c r="B2001" s="150">
        <v>120000201</v>
      </c>
      <c r="C2001" s="151" t="s">
        <v>1083</v>
      </c>
      <c r="D2001" s="152">
        <v>44109</v>
      </c>
      <c r="E2001" s="151" t="s">
        <v>777</v>
      </c>
      <c r="F2001" s="151" t="s">
        <v>607</v>
      </c>
      <c r="G2001" s="151" t="s">
        <v>62</v>
      </c>
      <c r="H2001" s="151" t="s">
        <v>62</v>
      </c>
      <c r="I2001" s="151" t="s">
        <v>790</v>
      </c>
      <c r="J2001" s="151" t="s">
        <v>759</v>
      </c>
      <c r="K2001" s="151" t="s">
        <v>736</v>
      </c>
      <c r="L2001" s="151" t="s">
        <v>62</v>
      </c>
      <c r="M2001" s="158">
        <v>-123592.16</v>
      </c>
    </row>
    <row r="2002" spans="1:13" hidden="1" outlineLevel="2" x14ac:dyDescent="0.2">
      <c r="A2002" s="156">
        <v>202010</v>
      </c>
      <c r="B2002" s="150">
        <v>120000201</v>
      </c>
      <c r="C2002" s="151" t="s">
        <v>1083</v>
      </c>
      <c r="D2002" s="152">
        <v>44109</v>
      </c>
      <c r="E2002" s="151" t="s">
        <v>364</v>
      </c>
      <c r="F2002" s="151" t="s">
        <v>365</v>
      </c>
      <c r="G2002" s="151" t="s">
        <v>807</v>
      </c>
      <c r="H2002" s="151" t="s">
        <v>398</v>
      </c>
      <c r="I2002" s="151" t="s">
        <v>790</v>
      </c>
      <c r="J2002" s="151" t="s">
        <v>759</v>
      </c>
      <c r="K2002" s="151" t="s">
        <v>736</v>
      </c>
      <c r="L2002" s="151" t="s">
        <v>1869</v>
      </c>
      <c r="M2002" s="158">
        <v>86400</v>
      </c>
    </row>
    <row r="2003" spans="1:13" hidden="1" outlineLevel="2" x14ac:dyDescent="0.2">
      <c r="A2003" s="156">
        <v>202010</v>
      </c>
      <c r="B2003" s="150">
        <v>120000201</v>
      </c>
      <c r="C2003" s="151" t="s">
        <v>1083</v>
      </c>
      <c r="D2003" s="152">
        <v>44109</v>
      </c>
      <c r="E2003" s="151" t="s">
        <v>372</v>
      </c>
      <c r="F2003" s="151" t="s">
        <v>373</v>
      </c>
      <c r="G2003" s="151" t="s">
        <v>807</v>
      </c>
      <c r="H2003" s="151" t="s">
        <v>398</v>
      </c>
      <c r="I2003" s="151" t="s">
        <v>790</v>
      </c>
      <c r="J2003" s="151" t="s">
        <v>759</v>
      </c>
      <c r="K2003" s="151" t="s">
        <v>736</v>
      </c>
      <c r="L2003" s="151" t="s">
        <v>1870</v>
      </c>
      <c r="M2003" s="158">
        <v>6558.84</v>
      </c>
    </row>
    <row r="2004" spans="1:13" hidden="1" outlineLevel="2" x14ac:dyDescent="0.2">
      <c r="A2004" s="156">
        <v>202010</v>
      </c>
      <c r="B2004" s="150">
        <v>120000201</v>
      </c>
      <c r="C2004" s="151" t="s">
        <v>1083</v>
      </c>
      <c r="D2004" s="152">
        <v>44109</v>
      </c>
      <c r="E2004" s="151" t="s">
        <v>366</v>
      </c>
      <c r="F2004" s="151" t="s">
        <v>367</v>
      </c>
      <c r="G2004" s="151" t="s">
        <v>807</v>
      </c>
      <c r="H2004" s="151" t="s">
        <v>398</v>
      </c>
      <c r="I2004" s="151" t="s">
        <v>790</v>
      </c>
      <c r="J2004" s="151" t="s">
        <v>759</v>
      </c>
      <c r="K2004" s="151" t="s">
        <v>736</v>
      </c>
      <c r="L2004" s="151" t="s">
        <v>1871</v>
      </c>
      <c r="M2004" s="158">
        <v>1782.32</v>
      </c>
    </row>
    <row r="2005" spans="1:13" hidden="1" outlineLevel="2" x14ac:dyDescent="0.2">
      <c r="A2005" s="156">
        <v>202010</v>
      </c>
      <c r="B2005" s="150">
        <v>120000201</v>
      </c>
      <c r="C2005" s="151" t="s">
        <v>1083</v>
      </c>
      <c r="D2005" s="152">
        <v>44109</v>
      </c>
      <c r="E2005" s="151" t="s">
        <v>374</v>
      </c>
      <c r="F2005" s="151" t="s">
        <v>375</v>
      </c>
      <c r="G2005" s="151" t="s">
        <v>807</v>
      </c>
      <c r="H2005" s="151" t="s">
        <v>398</v>
      </c>
      <c r="I2005" s="151" t="s">
        <v>790</v>
      </c>
      <c r="J2005" s="151" t="s">
        <v>759</v>
      </c>
      <c r="K2005" s="151" t="s">
        <v>736</v>
      </c>
      <c r="L2005" s="151" t="s">
        <v>1872</v>
      </c>
      <c r="M2005" s="158">
        <v>28851</v>
      </c>
    </row>
    <row r="2006" spans="1:13" hidden="1" outlineLevel="2" x14ac:dyDescent="0.2">
      <c r="A2006" s="156">
        <v>202010</v>
      </c>
      <c r="B2006" s="150">
        <v>1300000617</v>
      </c>
      <c r="C2006" s="151" t="s">
        <v>944</v>
      </c>
      <c r="D2006" s="152">
        <v>44124</v>
      </c>
      <c r="E2006" s="151" t="s">
        <v>490</v>
      </c>
      <c r="F2006" s="151" t="s">
        <v>491</v>
      </c>
      <c r="G2006" s="151" t="s">
        <v>817</v>
      </c>
      <c r="H2006" s="151" t="s">
        <v>526</v>
      </c>
      <c r="I2006" s="151" t="s">
        <v>855</v>
      </c>
      <c r="J2006" s="151" t="s">
        <v>856</v>
      </c>
      <c r="K2006" s="151" t="s">
        <v>736</v>
      </c>
      <c r="L2006" s="151" t="s">
        <v>1873</v>
      </c>
      <c r="M2006" s="158">
        <v>4862.5</v>
      </c>
    </row>
    <row r="2007" spans="1:13" hidden="1" outlineLevel="2" x14ac:dyDescent="0.2">
      <c r="A2007" s="156">
        <v>202010</v>
      </c>
      <c r="B2007" s="150">
        <v>1300000617</v>
      </c>
      <c r="C2007" s="151" t="s">
        <v>944</v>
      </c>
      <c r="D2007" s="152">
        <v>44124</v>
      </c>
      <c r="E2007" s="151" t="s">
        <v>777</v>
      </c>
      <c r="F2007" s="151" t="s">
        <v>607</v>
      </c>
      <c r="G2007" s="151" t="s">
        <v>62</v>
      </c>
      <c r="H2007" s="151" t="s">
        <v>62</v>
      </c>
      <c r="I2007" s="151" t="s">
        <v>855</v>
      </c>
      <c r="J2007" s="151" t="s">
        <v>856</v>
      </c>
      <c r="K2007" s="151" t="s">
        <v>736</v>
      </c>
      <c r="L2007" s="151" t="s">
        <v>62</v>
      </c>
      <c r="M2007" s="158">
        <v>-4862.5</v>
      </c>
    </row>
    <row r="2008" spans="1:13" hidden="1" outlineLevel="2" x14ac:dyDescent="0.2">
      <c r="A2008" s="156">
        <v>202010</v>
      </c>
      <c r="B2008" s="150">
        <v>1300000618</v>
      </c>
      <c r="C2008" s="151" t="s">
        <v>944</v>
      </c>
      <c r="D2008" s="152">
        <v>44125</v>
      </c>
      <c r="E2008" s="151" t="s">
        <v>777</v>
      </c>
      <c r="F2008" s="151" t="s">
        <v>607</v>
      </c>
      <c r="G2008" s="151" t="s">
        <v>62</v>
      </c>
      <c r="H2008" s="151" t="s">
        <v>62</v>
      </c>
      <c r="I2008" s="151" t="s">
        <v>1233</v>
      </c>
      <c r="J2008" s="151" t="s">
        <v>1234</v>
      </c>
      <c r="K2008" s="151" t="s">
        <v>736</v>
      </c>
      <c r="L2008" s="151" t="s">
        <v>62</v>
      </c>
      <c r="M2008" s="158">
        <v>-5770</v>
      </c>
    </row>
    <row r="2009" spans="1:13" hidden="1" outlineLevel="2" x14ac:dyDescent="0.2">
      <c r="A2009" s="156">
        <v>202010</v>
      </c>
      <c r="B2009" s="150">
        <v>1300000618</v>
      </c>
      <c r="C2009" s="151" t="s">
        <v>944</v>
      </c>
      <c r="D2009" s="152">
        <v>44125</v>
      </c>
      <c r="E2009" s="151" t="s">
        <v>332</v>
      </c>
      <c r="F2009" s="151" t="s">
        <v>333</v>
      </c>
      <c r="G2009" s="151" t="s">
        <v>807</v>
      </c>
      <c r="H2009" s="151" t="s">
        <v>418</v>
      </c>
      <c r="I2009" s="151" t="s">
        <v>1233</v>
      </c>
      <c r="J2009" s="151" t="s">
        <v>1234</v>
      </c>
      <c r="K2009" s="151" t="s">
        <v>736</v>
      </c>
      <c r="L2009" s="151" t="s">
        <v>1874</v>
      </c>
      <c r="M2009" s="158">
        <v>5770</v>
      </c>
    </row>
    <row r="2010" spans="1:13" hidden="1" outlineLevel="2" x14ac:dyDescent="0.2">
      <c r="A2010" s="156">
        <v>202010</v>
      </c>
      <c r="B2010" s="150">
        <v>1300000619</v>
      </c>
      <c r="C2010" s="151" t="s">
        <v>944</v>
      </c>
      <c r="D2010" s="152">
        <v>44093</v>
      </c>
      <c r="E2010" s="151" t="s">
        <v>777</v>
      </c>
      <c r="F2010" s="151" t="s">
        <v>607</v>
      </c>
      <c r="G2010" s="151" t="s">
        <v>62</v>
      </c>
      <c r="H2010" s="151" t="s">
        <v>62</v>
      </c>
      <c r="I2010" s="151" t="s">
        <v>1875</v>
      </c>
      <c r="J2010" s="151" t="s">
        <v>1876</v>
      </c>
      <c r="K2010" s="151" t="s">
        <v>736</v>
      </c>
      <c r="L2010" s="151" t="s">
        <v>62</v>
      </c>
      <c r="M2010" s="158">
        <v>-34740</v>
      </c>
    </row>
    <row r="2011" spans="1:13" hidden="1" outlineLevel="2" x14ac:dyDescent="0.2">
      <c r="A2011" s="156">
        <v>202010</v>
      </c>
      <c r="B2011" s="150">
        <v>1300000619</v>
      </c>
      <c r="C2011" s="151" t="s">
        <v>944</v>
      </c>
      <c r="D2011" s="152">
        <v>44093</v>
      </c>
      <c r="E2011" s="151" t="s">
        <v>814</v>
      </c>
      <c r="F2011" s="151" t="s">
        <v>577</v>
      </c>
      <c r="G2011" s="151" t="s">
        <v>62</v>
      </c>
      <c r="H2011" s="151" t="s">
        <v>62</v>
      </c>
      <c r="I2011" s="151" t="s">
        <v>1875</v>
      </c>
      <c r="J2011" s="151" t="s">
        <v>1876</v>
      </c>
      <c r="K2011" s="151" t="s">
        <v>736</v>
      </c>
      <c r="L2011" s="151" t="s">
        <v>1877</v>
      </c>
      <c r="M2011" s="158">
        <v>34740</v>
      </c>
    </row>
    <row r="2012" spans="1:13" hidden="1" outlineLevel="2" x14ac:dyDescent="0.2">
      <c r="A2012" s="156">
        <v>202010</v>
      </c>
      <c r="B2012" s="150">
        <v>1300000620</v>
      </c>
      <c r="C2012" s="151" t="s">
        <v>944</v>
      </c>
      <c r="D2012" s="152">
        <v>44110</v>
      </c>
      <c r="E2012" s="151" t="s">
        <v>814</v>
      </c>
      <c r="F2012" s="151" t="s">
        <v>577</v>
      </c>
      <c r="G2012" s="151" t="s">
        <v>62</v>
      </c>
      <c r="H2012" s="151" t="s">
        <v>62</v>
      </c>
      <c r="I2012" s="151" t="s">
        <v>1875</v>
      </c>
      <c r="J2012" s="151" t="s">
        <v>1876</v>
      </c>
      <c r="K2012" s="151" t="s">
        <v>736</v>
      </c>
      <c r="L2012" s="151" t="s">
        <v>1877</v>
      </c>
      <c r="M2012" s="158">
        <v>-34740</v>
      </c>
    </row>
    <row r="2013" spans="1:13" hidden="1" outlineLevel="2" x14ac:dyDescent="0.2">
      <c r="A2013" s="156">
        <v>202010</v>
      </c>
      <c r="B2013" s="150">
        <v>1300000620</v>
      </c>
      <c r="C2013" s="151" t="s">
        <v>944</v>
      </c>
      <c r="D2013" s="152">
        <v>44110</v>
      </c>
      <c r="E2013" s="151" t="s">
        <v>777</v>
      </c>
      <c r="F2013" s="151" t="s">
        <v>607</v>
      </c>
      <c r="G2013" s="151" t="s">
        <v>62</v>
      </c>
      <c r="H2013" s="151" t="s">
        <v>62</v>
      </c>
      <c r="I2013" s="151" t="s">
        <v>1875</v>
      </c>
      <c r="J2013" s="151" t="s">
        <v>1876</v>
      </c>
      <c r="K2013" s="151" t="s">
        <v>736</v>
      </c>
      <c r="L2013" s="151" t="s">
        <v>62</v>
      </c>
      <c r="M2013" s="158">
        <v>34740</v>
      </c>
    </row>
    <row r="2014" spans="1:13" hidden="1" outlineLevel="2" x14ac:dyDescent="0.2">
      <c r="A2014" s="156">
        <v>202010</v>
      </c>
      <c r="B2014" s="150">
        <v>1300000621</v>
      </c>
      <c r="C2014" s="151" t="s">
        <v>944</v>
      </c>
      <c r="D2014" s="152">
        <v>44112</v>
      </c>
      <c r="E2014" s="151" t="s">
        <v>777</v>
      </c>
      <c r="F2014" s="151" t="s">
        <v>607</v>
      </c>
      <c r="G2014" s="151" t="s">
        <v>62</v>
      </c>
      <c r="H2014" s="151" t="s">
        <v>62</v>
      </c>
      <c r="I2014" s="151" t="s">
        <v>845</v>
      </c>
      <c r="J2014" s="151" t="s">
        <v>739</v>
      </c>
      <c r="K2014" s="151" t="s">
        <v>736</v>
      </c>
      <c r="L2014" s="151" t="s">
        <v>62</v>
      </c>
      <c r="M2014" s="158">
        <v>-50000</v>
      </c>
    </row>
    <row r="2015" spans="1:13" hidden="1" outlineLevel="2" x14ac:dyDescent="0.2">
      <c r="A2015" s="156">
        <v>202010</v>
      </c>
      <c r="B2015" s="150">
        <v>1300000621</v>
      </c>
      <c r="C2015" s="151" t="s">
        <v>944</v>
      </c>
      <c r="D2015" s="152">
        <v>44112</v>
      </c>
      <c r="E2015" s="151" t="s">
        <v>366</v>
      </c>
      <c r="F2015" s="151" t="s">
        <v>367</v>
      </c>
      <c r="G2015" s="151" t="s">
        <v>807</v>
      </c>
      <c r="H2015" s="151" t="s">
        <v>424</v>
      </c>
      <c r="I2015" s="151" t="s">
        <v>845</v>
      </c>
      <c r="J2015" s="151" t="s">
        <v>739</v>
      </c>
      <c r="K2015" s="151" t="s">
        <v>736</v>
      </c>
      <c r="L2015" s="151" t="s">
        <v>1878</v>
      </c>
      <c r="M2015" s="158">
        <v>50000</v>
      </c>
    </row>
    <row r="2016" spans="1:13" hidden="1" outlineLevel="2" x14ac:dyDescent="0.2">
      <c r="A2016" s="156">
        <v>202010</v>
      </c>
      <c r="B2016" s="150">
        <v>1300000622</v>
      </c>
      <c r="C2016" s="151" t="s">
        <v>944</v>
      </c>
      <c r="D2016" s="152">
        <v>44125</v>
      </c>
      <c r="E2016" s="151" t="s">
        <v>332</v>
      </c>
      <c r="F2016" s="151" t="s">
        <v>333</v>
      </c>
      <c r="G2016" s="151" t="s">
        <v>876</v>
      </c>
      <c r="H2016" s="151" t="s">
        <v>360</v>
      </c>
      <c r="I2016" s="151" t="s">
        <v>1879</v>
      </c>
      <c r="J2016" s="151" t="s">
        <v>1880</v>
      </c>
      <c r="K2016" s="151" t="s">
        <v>736</v>
      </c>
      <c r="L2016" s="151" t="s">
        <v>1881</v>
      </c>
      <c r="M2016" s="158">
        <v>45598</v>
      </c>
    </row>
    <row r="2017" spans="1:13" hidden="1" outlineLevel="2" x14ac:dyDescent="0.2">
      <c r="A2017" s="156">
        <v>202010</v>
      </c>
      <c r="B2017" s="150">
        <v>1300000622</v>
      </c>
      <c r="C2017" s="151" t="s">
        <v>944</v>
      </c>
      <c r="D2017" s="152">
        <v>44125</v>
      </c>
      <c r="E2017" s="151" t="s">
        <v>777</v>
      </c>
      <c r="F2017" s="151" t="s">
        <v>607</v>
      </c>
      <c r="G2017" s="151" t="s">
        <v>62</v>
      </c>
      <c r="H2017" s="151" t="s">
        <v>62</v>
      </c>
      <c r="I2017" s="151" t="s">
        <v>1879</v>
      </c>
      <c r="J2017" s="151" t="s">
        <v>1880</v>
      </c>
      <c r="K2017" s="151" t="s">
        <v>736</v>
      </c>
      <c r="L2017" s="151" t="s">
        <v>62</v>
      </c>
      <c r="M2017" s="158">
        <v>-45598</v>
      </c>
    </row>
    <row r="2018" spans="1:13" hidden="1" outlineLevel="2" x14ac:dyDescent="0.2">
      <c r="A2018" s="156">
        <v>202010</v>
      </c>
      <c r="B2018" s="150">
        <v>1300000623</v>
      </c>
      <c r="C2018" s="151" t="s">
        <v>944</v>
      </c>
      <c r="D2018" s="152">
        <v>44134</v>
      </c>
      <c r="E2018" s="151" t="s">
        <v>777</v>
      </c>
      <c r="F2018" s="151" t="s">
        <v>607</v>
      </c>
      <c r="G2018" s="151" t="s">
        <v>62</v>
      </c>
      <c r="H2018" s="151" t="s">
        <v>62</v>
      </c>
      <c r="I2018" s="151" t="s">
        <v>857</v>
      </c>
      <c r="J2018" s="151" t="s">
        <v>755</v>
      </c>
      <c r="K2018" s="151" t="s">
        <v>736</v>
      </c>
      <c r="L2018" s="151" t="s">
        <v>62</v>
      </c>
      <c r="M2018" s="158">
        <v>-789749.17</v>
      </c>
    </row>
    <row r="2019" spans="1:13" hidden="1" outlineLevel="2" x14ac:dyDescent="0.2">
      <c r="A2019" s="156">
        <v>202010</v>
      </c>
      <c r="B2019" s="150">
        <v>1300000623</v>
      </c>
      <c r="C2019" s="151" t="s">
        <v>944</v>
      </c>
      <c r="D2019" s="152">
        <v>44134</v>
      </c>
      <c r="E2019" s="151" t="s">
        <v>914</v>
      </c>
      <c r="F2019" s="151" t="s">
        <v>562</v>
      </c>
      <c r="G2019" s="151" t="s">
        <v>62</v>
      </c>
      <c r="H2019" s="151" t="s">
        <v>62</v>
      </c>
      <c r="I2019" s="151" t="s">
        <v>857</v>
      </c>
      <c r="J2019" s="151" t="s">
        <v>755</v>
      </c>
      <c r="K2019" s="151" t="s">
        <v>736</v>
      </c>
      <c r="L2019" s="151" t="s">
        <v>1882</v>
      </c>
      <c r="M2019" s="158">
        <v>789749.17</v>
      </c>
    </row>
    <row r="2020" spans="1:13" hidden="1" outlineLevel="2" x14ac:dyDescent="0.2">
      <c r="A2020" s="156">
        <v>202010</v>
      </c>
      <c r="B2020" s="150">
        <v>1300000624</v>
      </c>
      <c r="C2020" s="151" t="s">
        <v>944</v>
      </c>
      <c r="D2020" s="152">
        <v>44135</v>
      </c>
      <c r="E2020" s="151" t="s">
        <v>506</v>
      </c>
      <c r="F2020" s="151" t="s">
        <v>507</v>
      </c>
      <c r="G2020" s="151" t="s">
        <v>817</v>
      </c>
      <c r="H2020" s="151" t="s">
        <v>526</v>
      </c>
      <c r="I2020" s="151" t="s">
        <v>843</v>
      </c>
      <c r="J2020" s="151" t="s">
        <v>844</v>
      </c>
      <c r="K2020" s="151" t="s">
        <v>736</v>
      </c>
      <c r="L2020" s="151" t="s">
        <v>1883</v>
      </c>
      <c r="M2020" s="158">
        <v>1589.5</v>
      </c>
    </row>
    <row r="2021" spans="1:13" hidden="1" outlineLevel="2" x14ac:dyDescent="0.2">
      <c r="A2021" s="156">
        <v>202010</v>
      </c>
      <c r="B2021" s="150">
        <v>1300000624</v>
      </c>
      <c r="C2021" s="151" t="s">
        <v>944</v>
      </c>
      <c r="D2021" s="152">
        <v>44135</v>
      </c>
      <c r="E2021" s="151" t="s">
        <v>777</v>
      </c>
      <c r="F2021" s="151" t="s">
        <v>607</v>
      </c>
      <c r="G2021" s="151" t="s">
        <v>62</v>
      </c>
      <c r="H2021" s="151" t="s">
        <v>62</v>
      </c>
      <c r="I2021" s="151" t="s">
        <v>843</v>
      </c>
      <c r="J2021" s="151" t="s">
        <v>844</v>
      </c>
      <c r="K2021" s="151" t="s">
        <v>736</v>
      </c>
      <c r="L2021" s="151" t="s">
        <v>62</v>
      </c>
      <c r="M2021" s="158">
        <v>-1589.5</v>
      </c>
    </row>
    <row r="2022" spans="1:13" hidden="1" outlineLevel="2" x14ac:dyDescent="0.2">
      <c r="A2022" s="156">
        <v>202010</v>
      </c>
      <c r="B2022" s="150">
        <v>1300000625</v>
      </c>
      <c r="C2022" s="151" t="s">
        <v>944</v>
      </c>
      <c r="D2022" s="152">
        <v>44135</v>
      </c>
      <c r="E2022" s="151" t="s">
        <v>777</v>
      </c>
      <c r="F2022" s="151" t="s">
        <v>607</v>
      </c>
      <c r="G2022" s="151" t="s">
        <v>62</v>
      </c>
      <c r="H2022" s="151" t="s">
        <v>62</v>
      </c>
      <c r="I2022" s="151" t="s">
        <v>1332</v>
      </c>
      <c r="J2022" s="151" t="s">
        <v>1333</v>
      </c>
      <c r="K2022" s="151" t="s">
        <v>736</v>
      </c>
      <c r="L2022" s="151" t="s">
        <v>62</v>
      </c>
      <c r="M2022" s="158">
        <v>-6583.1</v>
      </c>
    </row>
    <row r="2023" spans="1:13" hidden="1" outlineLevel="2" x14ac:dyDescent="0.2">
      <c r="A2023" s="156">
        <v>202010</v>
      </c>
      <c r="B2023" s="150">
        <v>1300000625</v>
      </c>
      <c r="C2023" s="151" t="s">
        <v>944</v>
      </c>
      <c r="D2023" s="152">
        <v>44135</v>
      </c>
      <c r="E2023" s="151" t="s">
        <v>324</v>
      </c>
      <c r="F2023" s="151" t="s">
        <v>325</v>
      </c>
      <c r="G2023" s="151" t="s">
        <v>976</v>
      </c>
      <c r="H2023" s="151" t="s">
        <v>344</v>
      </c>
      <c r="I2023" s="151" t="s">
        <v>1332</v>
      </c>
      <c r="J2023" s="151" t="s">
        <v>1333</v>
      </c>
      <c r="K2023" s="151" t="s">
        <v>736</v>
      </c>
      <c r="L2023" s="151" t="s">
        <v>1884</v>
      </c>
      <c r="M2023" s="158">
        <v>6583.1</v>
      </c>
    </row>
    <row r="2024" spans="1:13" hidden="1" outlineLevel="2" x14ac:dyDescent="0.2">
      <c r="A2024" s="156">
        <v>202010</v>
      </c>
      <c r="B2024" s="150">
        <v>1300000626</v>
      </c>
      <c r="C2024" s="151" t="s">
        <v>944</v>
      </c>
      <c r="D2024" s="152">
        <v>44134</v>
      </c>
      <c r="E2024" s="151" t="s">
        <v>777</v>
      </c>
      <c r="F2024" s="151" t="s">
        <v>607</v>
      </c>
      <c r="G2024" s="151" t="s">
        <v>62</v>
      </c>
      <c r="H2024" s="151" t="s">
        <v>62</v>
      </c>
      <c r="I2024" s="151" t="s">
        <v>1885</v>
      </c>
      <c r="J2024" s="151" t="s">
        <v>1886</v>
      </c>
      <c r="K2024" s="151" t="s">
        <v>736</v>
      </c>
      <c r="L2024" s="151" t="s">
        <v>62</v>
      </c>
      <c r="M2024" s="158">
        <v>-8108</v>
      </c>
    </row>
    <row r="2025" spans="1:13" hidden="1" outlineLevel="2" x14ac:dyDescent="0.2">
      <c r="A2025" s="156">
        <v>202010</v>
      </c>
      <c r="B2025" s="150">
        <v>1300000626</v>
      </c>
      <c r="C2025" s="151" t="s">
        <v>944</v>
      </c>
      <c r="D2025" s="152">
        <v>44134</v>
      </c>
      <c r="E2025" s="151" t="s">
        <v>332</v>
      </c>
      <c r="F2025" s="151" t="s">
        <v>333</v>
      </c>
      <c r="G2025" s="151" t="s">
        <v>807</v>
      </c>
      <c r="H2025" s="151" t="s">
        <v>418</v>
      </c>
      <c r="I2025" s="151" t="s">
        <v>1885</v>
      </c>
      <c r="J2025" s="151" t="s">
        <v>1886</v>
      </c>
      <c r="K2025" s="151" t="s">
        <v>736</v>
      </c>
      <c r="L2025" s="151" t="s">
        <v>1887</v>
      </c>
      <c r="M2025" s="158">
        <v>8108</v>
      </c>
    </row>
    <row r="2026" spans="1:13" hidden="1" outlineLevel="2" x14ac:dyDescent="0.2">
      <c r="A2026" s="156">
        <v>202010</v>
      </c>
      <c r="B2026" s="150">
        <v>1300000627</v>
      </c>
      <c r="C2026" s="151" t="s">
        <v>944</v>
      </c>
      <c r="D2026" s="152">
        <v>44138</v>
      </c>
      <c r="E2026" s="151" t="s">
        <v>316</v>
      </c>
      <c r="F2026" s="151" t="s">
        <v>317</v>
      </c>
      <c r="G2026" s="151" t="s">
        <v>876</v>
      </c>
      <c r="H2026" s="151" t="s">
        <v>360</v>
      </c>
      <c r="I2026" s="151" t="s">
        <v>866</v>
      </c>
      <c r="J2026" s="151" t="s">
        <v>867</v>
      </c>
      <c r="K2026" s="151" t="s">
        <v>736</v>
      </c>
      <c r="L2026" s="151" t="s">
        <v>978</v>
      </c>
      <c r="M2026" s="158">
        <v>1335</v>
      </c>
    </row>
    <row r="2027" spans="1:13" hidden="1" outlineLevel="2" x14ac:dyDescent="0.2">
      <c r="A2027" s="156">
        <v>202010</v>
      </c>
      <c r="B2027" s="150">
        <v>1300000627</v>
      </c>
      <c r="C2027" s="151" t="s">
        <v>944</v>
      </c>
      <c r="D2027" s="152">
        <v>44138</v>
      </c>
      <c r="E2027" s="151" t="s">
        <v>777</v>
      </c>
      <c r="F2027" s="151" t="s">
        <v>607</v>
      </c>
      <c r="G2027" s="151" t="s">
        <v>62</v>
      </c>
      <c r="H2027" s="151" t="s">
        <v>62</v>
      </c>
      <c r="I2027" s="151" t="s">
        <v>866</v>
      </c>
      <c r="J2027" s="151" t="s">
        <v>867</v>
      </c>
      <c r="K2027" s="151" t="s">
        <v>736</v>
      </c>
      <c r="L2027" s="151" t="s">
        <v>62</v>
      </c>
      <c r="M2027" s="158">
        <v>-1335</v>
      </c>
    </row>
    <row r="2028" spans="1:13" hidden="1" outlineLevel="1" collapsed="1" x14ac:dyDescent="0.2">
      <c r="A2028" s="157">
        <v>202010</v>
      </c>
      <c r="B2028" s="153"/>
      <c r="C2028" s="154"/>
      <c r="D2028" s="155"/>
      <c r="E2028" s="154"/>
      <c r="F2028" s="154"/>
      <c r="G2028" s="154"/>
      <c r="H2028" s="154"/>
      <c r="I2028" s="154"/>
      <c r="J2028" s="154"/>
      <c r="K2028" s="154"/>
      <c r="L2028" s="154"/>
      <c r="M2028" s="159">
        <f>SUBTOTAL(9,M1789:M2027)</f>
        <v>0</v>
      </c>
    </row>
    <row r="2029" spans="1:13" hidden="1" outlineLevel="2" x14ac:dyDescent="0.2">
      <c r="A2029" s="156">
        <v>202011</v>
      </c>
      <c r="B2029" s="150">
        <v>3100027</v>
      </c>
      <c r="C2029" s="151" t="s">
        <v>732</v>
      </c>
      <c r="D2029" s="152">
        <v>44140</v>
      </c>
      <c r="E2029" s="151" t="s">
        <v>741</v>
      </c>
      <c r="F2029" s="151" t="s">
        <v>586</v>
      </c>
      <c r="G2029" s="151" t="s">
        <v>62</v>
      </c>
      <c r="H2029" s="151" t="s">
        <v>62</v>
      </c>
      <c r="I2029" s="151" t="s">
        <v>62</v>
      </c>
      <c r="J2029" s="151" t="s">
        <v>62</v>
      </c>
      <c r="K2029" s="151" t="s">
        <v>736</v>
      </c>
      <c r="L2029" s="151" t="s">
        <v>1888</v>
      </c>
      <c r="M2029" s="158">
        <v>166940.32999999999</v>
      </c>
    </row>
    <row r="2030" spans="1:13" hidden="1" outlineLevel="2" x14ac:dyDescent="0.2">
      <c r="A2030" s="156">
        <v>202011</v>
      </c>
      <c r="B2030" s="150">
        <v>3100027</v>
      </c>
      <c r="C2030" s="151" t="s">
        <v>732</v>
      </c>
      <c r="D2030" s="152">
        <v>44140</v>
      </c>
      <c r="E2030" s="151" t="s">
        <v>733</v>
      </c>
      <c r="F2030" s="151" t="s">
        <v>13</v>
      </c>
      <c r="G2030" s="151" t="s">
        <v>62</v>
      </c>
      <c r="H2030" s="151" t="s">
        <v>62</v>
      </c>
      <c r="I2030" s="151" t="s">
        <v>758</v>
      </c>
      <c r="J2030" s="151" t="s">
        <v>759</v>
      </c>
      <c r="K2030" s="151" t="s">
        <v>736</v>
      </c>
      <c r="L2030" s="151" t="s">
        <v>1889</v>
      </c>
      <c r="M2030" s="158">
        <v>-89030.48</v>
      </c>
    </row>
    <row r="2031" spans="1:13" hidden="1" outlineLevel="2" x14ac:dyDescent="0.2">
      <c r="A2031" s="156">
        <v>202011</v>
      </c>
      <c r="B2031" s="150">
        <v>3100027</v>
      </c>
      <c r="C2031" s="151" t="s">
        <v>732</v>
      </c>
      <c r="D2031" s="152">
        <v>44140</v>
      </c>
      <c r="E2031" s="151" t="s">
        <v>733</v>
      </c>
      <c r="F2031" s="151" t="s">
        <v>13</v>
      </c>
      <c r="G2031" s="151" t="s">
        <v>62</v>
      </c>
      <c r="H2031" s="151" t="s">
        <v>62</v>
      </c>
      <c r="I2031" s="151" t="s">
        <v>738</v>
      </c>
      <c r="J2031" s="151" t="s">
        <v>739</v>
      </c>
      <c r="K2031" s="151" t="s">
        <v>736</v>
      </c>
      <c r="L2031" s="151" t="s">
        <v>1890</v>
      </c>
      <c r="M2031" s="158">
        <v>-77909.850000000006</v>
      </c>
    </row>
    <row r="2032" spans="1:13" hidden="1" outlineLevel="2" x14ac:dyDescent="0.2">
      <c r="A2032" s="156">
        <v>202011</v>
      </c>
      <c r="B2032" s="150">
        <v>3100028</v>
      </c>
      <c r="C2032" s="151" t="s">
        <v>732</v>
      </c>
      <c r="D2032" s="152">
        <v>44144</v>
      </c>
      <c r="E2032" s="151" t="s">
        <v>741</v>
      </c>
      <c r="F2032" s="151" t="s">
        <v>586</v>
      </c>
      <c r="G2032" s="151" t="s">
        <v>62</v>
      </c>
      <c r="H2032" s="151" t="s">
        <v>62</v>
      </c>
      <c r="I2032" s="151" t="s">
        <v>62</v>
      </c>
      <c r="J2032" s="151" t="s">
        <v>62</v>
      </c>
      <c r="K2032" s="151" t="s">
        <v>736</v>
      </c>
      <c r="L2032" s="151" t="s">
        <v>1891</v>
      </c>
      <c r="M2032" s="158">
        <v>232532</v>
      </c>
    </row>
    <row r="2033" spans="1:13" hidden="1" outlineLevel="2" x14ac:dyDescent="0.2">
      <c r="A2033" s="156">
        <v>202011</v>
      </c>
      <c r="B2033" s="150">
        <v>3100028</v>
      </c>
      <c r="C2033" s="151" t="s">
        <v>732</v>
      </c>
      <c r="D2033" s="152">
        <v>44144</v>
      </c>
      <c r="E2033" s="151" t="s">
        <v>733</v>
      </c>
      <c r="F2033" s="151" t="s">
        <v>13</v>
      </c>
      <c r="G2033" s="151" t="s">
        <v>62</v>
      </c>
      <c r="H2033" s="151" t="s">
        <v>62</v>
      </c>
      <c r="I2033" s="151" t="s">
        <v>765</v>
      </c>
      <c r="J2033" s="151" t="s">
        <v>766</v>
      </c>
      <c r="K2033" s="151" t="s">
        <v>736</v>
      </c>
      <c r="L2033" s="151" t="s">
        <v>1892</v>
      </c>
      <c r="M2033" s="158">
        <v>-116266</v>
      </c>
    </row>
    <row r="2034" spans="1:13" hidden="1" outlineLevel="2" x14ac:dyDescent="0.2">
      <c r="A2034" s="156">
        <v>202011</v>
      </c>
      <c r="B2034" s="150">
        <v>3100028</v>
      </c>
      <c r="C2034" s="151" t="s">
        <v>732</v>
      </c>
      <c r="D2034" s="152">
        <v>44144</v>
      </c>
      <c r="E2034" s="151" t="s">
        <v>733</v>
      </c>
      <c r="F2034" s="151" t="s">
        <v>13</v>
      </c>
      <c r="G2034" s="151" t="s">
        <v>62</v>
      </c>
      <c r="H2034" s="151" t="s">
        <v>62</v>
      </c>
      <c r="I2034" s="151" t="s">
        <v>1601</v>
      </c>
      <c r="J2034" s="151" t="s">
        <v>1602</v>
      </c>
      <c r="K2034" s="151" t="s">
        <v>736</v>
      </c>
      <c r="L2034" s="151" t="s">
        <v>1893</v>
      </c>
      <c r="M2034" s="158">
        <v>-116266</v>
      </c>
    </row>
    <row r="2035" spans="1:13" hidden="1" outlineLevel="2" x14ac:dyDescent="0.2">
      <c r="A2035" s="156">
        <v>202011</v>
      </c>
      <c r="B2035" s="150">
        <v>3100029</v>
      </c>
      <c r="C2035" s="151" t="s">
        <v>732</v>
      </c>
      <c r="D2035" s="152">
        <v>44146</v>
      </c>
      <c r="E2035" s="151" t="s">
        <v>733</v>
      </c>
      <c r="F2035" s="151" t="s">
        <v>13</v>
      </c>
      <c r="G2035" s="151" t="s">
        <v>62</v>
      </c>
      <c r="H2035" s="151" t="s">
        <v>62</v>
      </c>
      <c r="I2035" s="151" t="s">
        <v>1342</v>
      </c>
      <c r="J2035" s="151" t="s">
        <v>1343</v>
      </c>
      <c r="K2035" s="151" t="s">
        <v>736</v>
      </c>
      <c r="L2035" s="151" t="s">
        <v>1894</v>
      </c>
      <c r="M2035" s="158">
        <v>-4500</v>
      </c>
    </row>
    <row r="2036" spans="1:13" hidden="1" outlineLevel="2" x14ac:dyDescent="0.2">
      <c r="A2036" s="156">
        <v>202011</v>
      </c>
      <c r="B2036" s="150">
        <v>3100029</v>
      </c>
      <c r="C2036" s="151" t="s">
        <v>732</v>
      </c>
      <c r="D2036" s="152">
        <v>44146</v>
      </c>
      <c r="E2036" s="151" t="s">
        <v>741</v>
      </c>
      <c r="F2036" s="151" t="s">
        <v>586</v>
      </c>
      <c r="G2036" s="151" t="s">
        <v>62</v>
      </c>
      <c r="H2036" s="151" t="s">
        <v>62</v>
      </c>
      <c r="I2036" s="151" t="s">
        <v>62</v>
      </c>
      <c r="J2036" s="151" t="s">
        <v>62</v>
      </c>
      <c r="K2036" s="151" t="s">
        <v>736</v>
      </c>
      <c r="L2036" s="151" t="s">
        <v>1895</v>
      </c>
      <c r="M2036" s="158">
        <v>4500</v>
      </c>
    </row>
    <row r="2037" spans="1:13" hidden="1" outlineLevel="2" x14ac:dyDescent="0.2">
      <c r="A2037" s="156">
        <v>202011</v>
      </c>
      <c r="B2037" s="150">
        <v>15200034</v>
      </c>
      <c r="C2037" s="151" t="s">
        <v>772</v>
      </c>
      <c r="D2037" s="152">
        <v>44140</v>
      </c>
      <c r="E2037" s="151" t="s">
        <v>777</v>
      </c>
      <c r="F2037" s="151" t="s">
        <v>607</v>
      </c>
      <c r="G2037" s="151" t="s">
        <v>62</v>
      </c>
      <c r="H2037" s="151" t="s">
        <v>62</v>
      </c>
      <c r="I2037" s="151" t="s">
        <v>780</v>
      </c>
      <c r="J2037" s="151" t="s">
        <v>735</v>
      </c>
      <c r="K2037" s="151" t="s">
        <v>736</v>
      </c>
      <c r="L2037" s="151" t="s">
        <v>1896</v>
      </c>
      <c r="M2037" s="158">
        <v>-36400</v>
      </c>
    </row>
    <row r="2038" spans="1:13" hidden="1" outlineLevel="2" x14ac:dyDescent="0.2">
      <c r="A2038" s="156">
        <v>202011</v>
      </c>
      <c r="B2038" s="150">
        <v>15200034</v>
      </c>
      <c r="C2038" s="151" t="s">
        <v>772</v>
      </c>
      <c r="D2038" s="152">
        <v>44140</v>
      </c>
      <c r="E2038" s="151" t="s">
        <v>362</v>
      </c>
      <c r="F2038" s="151" t="s">
        <v>363</v>
      </c>
      <c r="G2038" s="151" t="s">
        <v>807</v>
      </c>
      <c r="H2038" s="151" t="s">
        <v>382</v>
      </c>
      <c r="I2038" s="151" t="s">
        <v>780</v>
      </c>
      <c r="J2038" s="151" t="s">
        <v>735</v>
      </c>
      <c r="K2038" s="151" t="s">
        <v>736</v>
      </c>
      <c r="L2038" s="151" t="s">
        <v>1896</v>
      </c>
      <c r="M2038" s="158">
        <v>-36400</v>
      </c>
    </row>
    <row r="2039" spans="1:13" hidden="1" outlineLevel="2" x14ac:dyDescent="0.2">
      <c r="A2039" s="156">
        <v>202011</v>
      </c>
      <c r="B2039" s="150">
        <v>15200034</v>
      </c>
      <c r="C2039" s="151" t="s">
        <v>772</v>
      </c>
      <c r="D2039" s="152">
        <v>44140</v>
      </c>
      <c r="E2039" s="151" t="s">
        <v>808</v>
      </c>
      <c r="F2039" s="151" t="s">
        <v>566</v>
      </c>
      <c r="G2039" s="151" t="s">
        <v>807</v>
      </c>
      <c r="H2039" s="151" t="s">
        <v>382</v>
      </c>
      <c r="I2039" s="151" t="s">
        <v>780</v>
      </c>
      <c r="J2039" s="151" t="s">
        <v>735</v>
      </c>
      <c r="K2039" s="151" t="s">
        <v>736</v>
      </c>
      <c r="L2039" s="151" t="s">
        <v>1896</v>
      </c>
      <c r="M2039" s="158">
        <v>36400</v>
      </c>
    </row>
    <row r="2040" spans="1:13" hidden="1" outlineLevel="2" x14ac:dyDescent="0.2">
      <c r="A2040" s="156">
        <v>202011</v>
      </c>
      <c r="B2040" s="150">
        <v>15200034</v>
      </c>
      <c r="C2040" s="151" t="s">
        <v>772</v>
      </c>
      <c r="D2040" s="152">
        <v>44140</v>
      </c>
      <c r="E2040" s="151" t="s">
        <v>370</v>
      </c>
      <c r="F2040" s="151" t="s">
        <v>371</v>
      </c>
      <c r="G2040" s="151" t="s">
        <v>807</v>
      </c>
      <c r="H2040" s="151" t="s">
        <v>382</v>
      </c>
      <c r="I2040" s="151" t="s">
        <v>780</v>
      </c>
      <c r="J2040" s="151" t="s">
        <v>735</v>
      </c>
      <c r="K2040" s="151" t="s">
        <v>736</v>
      </c>
      <c r="L2040" s="151" t="s">
        <v>1896</v>
      </c>
      <c r="M2040" s="158">
        <v>36400</v>
      </c>
    </row>
    <row r="2041" spans="1:13" hidden="1" outlineLevel="2" x14ac:dyDescent="0.2">
      <c r="A2041" s="156">
        <v>202011</v>
      </c>
      <c r="B2041" s="150">
        <v>15200035</v>
      </c>
      <c r="C2041" s="151" t="s">
        <v>772</v>
      </c>
      <c r="D2041" s="152">
        <v>44140</v>
      </c>
      <c r="E2041" s="151" t="s">
        <v>777</v>
      </c>
      <c r="F2041" s="151" t="s">
        <v>607</v>
      </c>
      <c r="G2041" s="151" t="s">
        <v>62</v>
      </c>
      <c r="H2041" s="151" t="s">
        <v>62</v>
      </c>
      <c r="I2041" s="151" t="s">
        <v>780</v>
      </c>
      <c r="J2041" s="151" t="s">
        <v>735</v>
      </c>
      <c r="K2041" s="151" t="s">
        <v>736</v>
      </c>
      <c r="L2041" s="151" t="s">
        <v>1897</v>
      </c>
      <c r="M2041" s="158">
        <v>-17000</v>
      </c>
    </row>
    <row r="2042" spans="1:13" hidden="1" outlineLevel="2" x14ac:dyDescent="0.2">
      <c r="A2042" s="156">
        <v>202011</v>
      </c>
      <c r="B2042" s="150">
        <v>15200035</v>
      </c>
      <c r="C2042" s="151" t="s">
        <v>772</v>
      </c>
      <c r="D2042" s="152">
        <v>44140</v>
      </c>
      <c r="E2042" s="151" t="s">
        <v>370</v>
      </c>
      <c r="F2042" s="151" t="s">
        <v>371</v>
      </c>
      <c r="G2042" s="151" t="s">
        <v>807</v>
      </c>
      <c r="H2042" s="151" t="s">
        <v>382</v>
      </c>
      <c r="I2042" s="151" t="s">
        <v>780</v>
      </c>
      <c r="J2042" s="151" t="s">
        <v>735</v>
      </c>
      <c r="K2042" s="151" t="s">
        <v>736</v>
      </c>
      <c r="L2042" s="151" t="s">
        <v>1897</v>
      </c>
      <c r="M2042" s="158">
        <v>17000</v>
      </c>
    </row>
    <row r="2043" spans="1:13" hidden="1" outlineLevel="2" x14ac:dyDescent="0.2">
      <c r="A2043" s="156">
        <v>202011</v>
      </c>
      <c r="B2043" s="150">
        <v>15200035</v>
      </c>
      <c r="C2043" s="151" t="s">
        <v>772</v>
      </c>
      <c r="D2043" s="152">
        <v>44140</v>
      </c>
      <c r="E2043" s="151" t="s">
        <v>808</v>
      </c>
      <c r="F2043" s="151" t="s">
        <v>566</v>
      </c>
      <c r="G2043" s="151" t="s">
        <v>807</v>
      </c>
      <c r="H2043" s="151" t="s">
        <v>382</v>
      </c>
      <c r="I2043" s="151" t="s">
        <v>780</v>
      </c>
      <c r="J2043" s="151" t="s">
        <v>735</v>
      </c>
      <c r="K2043" s="151" t="s">
        <v>736</v>
      </c>
      <c r="L2043" s="151" t="s">
        <v>1897</v>
      </c>
      <c r="M2043" s="158">
        <v>17000</v>
      </c>
    </row>
    <row r="2044" spans="1:13" hidden="1" outlineLevel="2" x14ac:dyDescent="0.2">
      <c r="A2044" s="156">
        <v>202011</v>
      </c>
      <c r="B2044" s="150">
        <v>15200035</v>
      </c>
      <c r="C2044" s="151" t="s">
        <v>772</v>
      </c>
      <c r="D2044" s="152">
        <v>44140</v>
      </c>
      <c r="E2044" s="151" t="s">
        <v>362</v>
      </c>
      <c r="F2044" s="151" t="s">
        <v>363</v>
      </c>
      <c r="G2044" s="151" t="s">
        <v>807</v>
      </c>
      <c r="H2044" s="151" t="s">
        <v>382</v>
      </c>
      <c r="I2044" s="151" t="s">
        <v>780</v>
      </c>
      <c r="J2044" s="151" t="s">
        <v>735</v>
      </c>
      <c r="K2044" s="151" t="s">
        <v>736</v>
      </c>
      <c r="L2044" s="151" t="s">
        <v>1897</v>
      </c>
      <c r="M2044" s="158">
        <v>-17000</v>
      </c>
    </row>
    <row r="2045" spans="1:13" hidden="1" outlineLevel="2" x14ac:dyDescent="0.2">
      <c r="A2045" s="156">
        <v>202011</v>
      </c>
      <c r="B2045" s="150">
        <v>15200037</v>
      </c>
      <c r="C2045" s="151" t="s">
        <v>772</v>
      </c>
      <c r="D2045" s="152">
        <v>44165</v>
      </c>
      <c r="E2045" s="151" t="s">
        <v>777</v>
      </c>
      <c r="F2045" s="151" t="s">
        <v>607</v>
      </c>
      <c r="G2045" s="151" t="s">
        <v>62</v>
      </c>
      <c r="H2045" s="151" t="s">
        <v>62</v>
      </c>
      <c r="I2045" s="151" t="s">
        <v>780</v>
      </c>
      <c r="J2045" s="151" t="s">
        <v>735</v>
      </c>
      <c r="K2045" s="151" t="s">
        <v>736</v>
      </c>
      <c r="L2045" s="151" t="s">
        <v>1898</v>
      </c>
      <c r="M2045" s="158">
        <v>-43000</v>
      </c>
    </row>
    <row r="2046" spans="1:13" hidden="1" outlineLevel="2" x14ac:dyDescent="0.2">
      <c r="A2046" s="156">
        <v>202011</v>
      </c>
      <c r="B2046" s="150">
        <v>15200037</v>
      </c>
      <c r="C2046" s="151" t="s">
        <v>772</v>
      </c>
      <c r="D2046" s="152">
        <v>44165</v>
      </c>
      <c r="E2046" s="151" t="s">
        <v>370</v>
      </c>
      <c r="F2046" s="151" t="s">
        <v>371</v>
      </c>
      <c r="G2046" s="151" t="s">
        <v>807</v>
      </c>
      <c r="H2046" s="151" t="s">
        <v>382</v>
      </c>
      <c r="I2046" s="151" t="s">
        <v>780</v>
      </c>
      <c r="J2046" s="151" t="s">
        <v>735</v>
      </c>
      <c r="K2046" s="151" t="s">
        <v>736</v>
      </c>
      <c r="L2046" s="151" t="s">
        <v>1898</v>
      </c>
      <c r="M2046" s="158">
        <v>43000</v>
      </c>
    </row>
    <row r="2047" spans="1:13" hidden="1" outlineLevel="2" x14ac:dyDescent="0.2">
      <c r="A2047" s="156">
        <v>202011</v>
      </c>
      <c r="B2047" s="150">
        <v>15200037</v>
      </c>
      <c r="C2047" s="151" t="s">
        <v>772</v>
      </c>
      <c r="D2047" s="152">
        <v>44165</v>
      </c>
      <c r="E2047" s="151" t="s">
        <v>808</v>
      </c>
      <c r="F2047" s="151" t="s">
        <v>566</v>
      </c>
      <c r="G2047" s="151" t="s">
        <v>807</v>
      </c>
      <c r="H2047" s="151" t="s">
        <v>382</v>
      </c>
      <c r="I2047" s="151" t="s">
        <v>780</v>
      </c>
      <c r="J2047" s="151" t="s">
        <v>735</v>
      </c>
      <c r="K2047" s="151" t="s">
        <v>736</v>
      </c>
      <c r="L2047" s="151" t="s">
        <v>1898</v>
      </c>
      <c r="M2047" s="158">
        <v>43000</v>
      </c>
    </row>
    <row r="2048" spans="1:13" hidden="1" outlineLevel="2" x14ac:dyDescent="0.2">
      <c r="A2048" s="156">
        <v>202011</v>
      </c>
      <c r="B2048" s="150">
        <v>15200037</v>
      </c>
      <c r="C2048" s="151" t="s">
        <v>772</v>
      </c>
      <c r="D2048" s="152">
        <v>44165</v>
      </c>
      <c r="E2048" s="151" t="s">
        <v>362</v>
      </c>
      <c r="F2048" s="151" t="s">
        <v>363</v>
      </c>
      <c r="G2048" s="151" t="s">
        <v>807</v>
      </c>
      <c r="H2048" s="151" t="s">
        <v>382</v>
      </c>
      <c r="I2048" s="151" t="s">
        <v>780</v>
      </c>
      <c r="J2048" s="151" t="s">
        <v>735</v>
      </c>
      <c r="K2048" s="151" t="s">
        <v>736</v>
      </c>
      <c r="L2048" s="151" t="s">
        <v>1898</v>
      </c>
      <c r="M2048" s="158">
        <v>-43000</v>
      </c>
    </row>
    <row r="2049" spans="1:13" hidden="1" outlineLevel="2" x14ac:dyDescent="0.2">
      <c r="A2049" s="156">
        <v>202011</v>
      </c>
      <c r="B2049" s="150">
        <v>15200038</v>
      </c>
      <c r="C2049" s="151" t="s">
        <v>772</v>
      </c>
      <c r="D2049" s="152">
        <v>44165</v>
      </c>
      <c r="E2049" s="151" t="s">
        <v>362</v>
      </c>
      <c r="F2049" s="151" t="s">
        <v>363</v>
      </c>
      <c r="G2049" s="151" t="s">
        <v>807</v>
      </c>
      <c r="H2049" s="151" t="s">
        <v>382</v>
      </c>
      <c r="I2049" s="151" t="s">
        <v>780</v>
      </c>
      <c r="J2049" s="151" t="s">
        <v>735</v>
      </c>
      <c r="K2049" s="151" t="s">
        <v>736</v>
      </c>
      <c r="L2049" s="151" t="s">
        <v>1899</v>
      </c>
      <c r="M2049" s="158">
        <v>-23600</v>
      </c>
    </row>
    <row r="2050" spans="1:13" hidden="1" outlineLevel="2" x14ac:dyDescent="0.2">
      <c r="A2050" s="156">
        <v>202011</v>
      </c>
      <c r="B2050" s="150">
        <v>15200038</v>
      </c>
      <c r="C2050" s="151" t="s">
        <v>772</v>
      </c>
      <c r="D2050" s="152">
        <v>44165</v>
      </c>
      <c r="E2050" s="151" t="s">
        <v>808</v>
      </c>
      <c r="F2050" s="151" t="s">
        <v>566</v>
      </c>
      <c r="G2050" s="151" t="s">
        <v>807</v>
      </c>
      <c r="H2050" s="151" t="s">
        <v>382</v>
      </c>
      <c r="I2050" s="151" t="s">
        <v>780</v>
      </c>
      <c r="J2050" s="151" t="s">
        <v>735</v>
      </c>
      <c r="K2050" s="151" t="s">
        <v>736</v>
      </c>
      <c r="L2050" s="151" t="s">
        <v>1899</v>
      </c>
      <c r="M2050" s="158">
        <v>23600</v>
      </c>
    </row>
    <row r="2051" spans="1:13" hidden="1" outlineLevel="2" x14ac:dyDescent="0.2">
      <c r="A2051" s="156">
        <v>202011</v>
      </c>
      <c r="B2051" s="150">
        <v>15200038</v>
      </c>
      <c r="C2051" s="151" t="s">
        <v>772</v>
      </c>
      <c r="D2051" s="152">
        <v>44165</v>
      </c>
      <c r="E2051" s="151" t="s">
        <v>370</v>
      </c>
      <c r="F2051" s="151" t="s">
        <v>371</v>
      </c>
      <c r="G2051" s="151" t="s">
        <v>807</v>
      </c>
      <c r="H2051" s="151" t="s">
        <v>382</v>
      </c>
      <c r="I2051" s="151" t="s">
        <v>780</v>
      </c>
      <c r="J2051" s="151" t="s">
        <v>735</v>
      </c>
      <c r="K2051" s="151" t="s">
        <v>736</v>
      </c>
      <c r="L2051" s="151" t="s">
        <v>1899</v>
      </c>
      <c r="M2051" s="158">
        <v>23600</v>
      </c>
    </row>
    <row r="2052" spans="1:13" hidden="1" outlineLevel="2" x14ac:dyDescent="0.2">
      <c r="A2052" s="156">
        <v>202011</v>
      </c>
      <c r="B2052" s="150">
        <v>15200038</v>
      </c>
      <c r="C2052" s="151" t="s">
        <v>772</v>
      </c>
      <c r="D2052" s="152">
        <v>44165</v>
      </c>
      <c r="E2052" s="151" t="s">
        <v>777</v>
      </c>
      <c r="F2052" s="151" t="s">
        <v>607</v>
      </c>
      <c r="G2052" s="151" t="s">
        <v>62</v>
      </c>
      <c r="H2052" s="151" t="s">
        <v>62</v>
      </c>
      <c r="I2052" s="151" t="s">
        <v>780</v>
      </c>
      <c r="J2052" s="151" t="s">
        <v>735</v>
      </c>
      <c r="K2052" s="151" t="s">
        <v>736</v>
      </c>
      <c r="L2052" s="151" t="s">
        <v>1899</v>
      </c>
      <c r="M2052" s="158">
        <v>-23600</v>
      </c>
    </row>
    <row r="2053" spans="1:13" hidden="1" outlineLevel="2" x14ac:dyDescent="0.2">
      <c r="A2053" s="156">
        <v>202011</v>
      </c>
      <c r="B2053" s="150">
        <v>15200039</v>
      </c>
      <c r="C2053" s="151" t="s">
        <v>772</v>
      </c>
      <c r="D2053" s="152">
        <v>44165</v>
      </c>
      <c r="E2053" s="151" t="s">
        <v>1788</v>
      </c>
      <c r="F2053" s="151" t="s">
        <v>559</v>
      </c>
      <c r="G2053" s="151" t="s">
        <v>62</v>
      </c>
      <c r="H2053" s="151" t="s">
        <v>62</v>
      </c>
      <c r="I2053" s="151" t="s">
        <v>785</v>
      </c>
      <c r="J2053" s="151" t="s">
        <v>739</v>
      </c>
      <c r="K2053" s="151" t="s">
        <v>736</v>
      </c>
      <c r="L2053" s="151" t="s">
        <v>1787</v>
      </c>
      <c r="M2053" s="158">
        <v>16000</v>
      </c>
    </row>
    <row r="2054" spans="1:13" hidden="1" outlineLevel="2" x14ac:dyDescent="0.2">
      <c r="A2054" s="156">
        <v>202011</v>
      </c>
      <c r="B2054" s="150">
        <v>15200039</v>
      </c>
      <c r="C2054" s="151" t="s">
        <v>772</v>
      </c>
      <c r="D2054" s="152">
        <v>44165</v>
      </c>
      <c r="E2054" s="151" t="s">
        <v>441</v>
      </c>
      <c r="F2054" s="151" t="s">
        <v>442</v>
      </c>
      <c r="G2054" s="151" t="s">
        <v>876</v>
      </c>
      <c r="H2054" s="151" t="s">
        <v>466</v>
      </c>
      <c r="I2054" s="151" t="s">
        <v>785</v>
      </c>
      <c r="J2054" s="151" t="s">
        <v>739</v>
      </c>
      <c r="K2054" s="151" t="s">
        <v>736</v>
      </c>
      <c r="L2054" s="151" t="s">
        <v>1787</v>
      </c>
      <c r="M2054" s="158">
        <v>-16000</v>
      </c>
    </row>
    <row r="2055" spans="1:13" hidden="1" outlineLevel="2" x14ac:dyDescent="0.2">
      <c r="A2055" s="156">
        <v>202011</v>
      </c>
      <c r="B2055" s="150">
        <v>15200039</v>
      </c>
      <c r="C2055" s="151" t="s">
        <v>772</v>
      </c>
      <c r="D2055" s="152">
        <v>44165</v>
      </c>
      <c r="E2055" s="151" t="s">
        <v>370</v>
      </c>
      <c r="F2055" s="151" t="s">
        <v>371</v>
      </c>
      <c r="G2055" s="151" t="s">
        <v>876</v>
      </c>
      <c r="H2055" s="151" t="s">
        <v>466</v>
      </c>
      <c r="I2055" s="151" t="s">
        <v>785</v>
      </c>
      <c r="J2055" s="151" t="s">
        <v>739</v>
      </c>
      <c r="K2055" s="151" t="s">
        <v>736</v>
      </c>
      <c r="L2055" s="151" t="s">
        <v>1787</v>
      </c>
      <c r="M2055" s="158">
        <v>16000</v>
      </c>
    </row>
    <row r="2056" spans="1:13" hidden="1" outlineLevel="2" x14ac:dyDescent="0.2">
      <c r="A2056" s="156">
        <v>202011</v>
      </c>
      <c r="B2056" s="150">
        <v>15200039</v>
      </c>
      <c r="C2056" s="151" t="s">
        <v>772</v>
      </c>
      <c r="D2056" s="152">
        <v>44165</v>
      </c>
      <c r="E2056" s="151" t="s">
        <v>777</v>
      </c>
      <c r="F2056" s="151" t="s">
        <v>607</v>
      </c>
      <c r="G2056" s="151" t="s">
        <v>62</v>
      </c>
      <c r="H2056" s="151" t="s">
        <v>62</v>
      </c>
      <c r="I2056" s="151" t="s">
        <v>785</v>
      </c>
      <c r="J2056" s="151" t="s">
        <v>739</v>
      </c>
      <c r="K2056" s="151" t="s">
        <v>736</v>
      </c>
      <c r="L2056" s="151" t="s">
        <v>1787</v>
      </c>
      <c r="M2056" s="158">
        <v>-16000</v>
      </c>
    </row>
    <row r="2057" spans="1:13" hidden="1" outlineLevel="2" x14ac:dyDescent="0.2">
      <c r="A2057" s="156">
        <v>202011</v>
      </c>
      <c r="B2057" s="150">
        <v>15200040</v>
      </c>
      <c r="C2057" s="151" t="s">
        <v>772</v>
      </c>
      <c r="D2057" s="152">
        <v>44158</v>
      </c>
      <c r="E2057" s="151" t="s">
        <v>808</v>
      </c>
      <c r="F2057" s="151" t="s">
        <v>566</v>
      </c>
      <c r="G2057" s="151" t="s">
        <v>876</v>
      </c>
      <c r="H2057" s="151" t="s">
        <v>376</v>
      </c>
      <c r="I2057" s="151" t="s">
        <v>782</v>
      </c>
      <c r="J2057" s="151" t="s">
        <v>783</v>
      </c>
      <c r="K2057" s="151" t="s">
        <v>736</v>
      </c>
      <c r="L2057" s="151" t="s">
        <v>1900</v>
      </c>
      <c r="M2057" s="158">
        <v>150000</v>
      </c>
    </row>
    <row r="2058" spans="1:13" hidden="1" outlineLevel="2" x14ac:dyDescent="0.2">
      <c r="A2058" s="156">
        <v>202011</v>
      </c>
      <c r="B2058" s="150">
        <v>15200040</v>
      </c>
      <c r="C2058" s="151" t="s">
        <v>772</v>
      </c>
      <c r="D2058" s="152">
        <v>44158</v>
      </c>
      <c r="E2058" s="151" t="s">
        <v>362</v>
      </c>
      <c r="F2058" s="151" t="s">
        <v>363</v>
      </c>
      <c r="G2058" s="151" t="s">
        <v>876</v>
      </c>
      <c r="H2058" s="151" t="s">
        <v>376</v>
      </c>
      <c r="I2058" s="151" t="s">
        <v>782</v>
      </c>
      <c r="J2058" s="151" t="s">
        <v>783</v>
      </c>
      <c r="K2058" s="151" t="s">
        <v>736</v>
      </c>
      <c r="L2058" s="151" t="s">
        <v>1900</v>
      </c>
      <c r="M2058" s="158">
        <v>-150000</v>
      </c>
    </row>
    <row r="2059" spans="1:13" hidden="1" outlineLevel="2" x14ac:dyDescent="0.2">
      <c r="A2059" s="156">
        <v>202011</v>
      </c>
      <c r="B2059" s="150">
        <v>15200040</v>
      </c>
      <c r="C2059" s="151" t="s">
        <v>772</v>
      </c>
      <c r="D2059" s="152">
        <v>44158</v>
      </c>
      <c r="E2059" s="151" t="s">
        <v>777</v>
      </c>
      <c r="F2059" s="151" t="s">
        <v>607</v>
      </c>
      <c r="G2059" s="151" t="s">
        <v>62</v>
      </c>
      <c r="H2059" s="151" t="s">
        <v>62</v>
      </c>
      <c r="I2059" s="151" t="s">
        <v>782</v>
      </c>
      <c r="J2059" s="151" t="s">
        <v>783</v>
      </c>
      <c r="K2059" s="151" t="s">
        <v>736</v>
      </c>
      <c r="L2059" s="151" t="s">
        <v>1900</v>
      </c>
      <c r="M2059" s="158">
        <v>-150000</v>
      </c>
    </row>
    <row r="2060" spans="1:13" hidden="1" outlineLevel="2" x14ac:dyDescent="0.2">
      <c r="A2060" s="156">
        <v>202011</v>
      </c>
      <c r="B2060" s="150">
        <v>15200040</v>
      </c>
      <c r="C2060" s="151" t="s">
        <v>772</v>
      </c>
      <c r="D2060" s="152">
        <v>44158</v>
      </c>
      <c r="E2060" s="151" t="s">
        <v>372</v>
      </c>
      <c r="F2060" s="151" t="s">
        <v>373</v>
      </c>
      <c r="G2060" s="151" t="s">
        <v>876</v>
      </c>
      <c r="H2060" s="151" t="s">
        <v>376</v>
      </c>
      <c r="I2060" s="151" t="s">
        <v>782</v>
      </c>
      <c r="J2060" s="151" t="s">
        <v>783</v>
      </c>
      <c r="K2060" s="151" t="s">
        <v>736</v>
      </c>
      <c r="L2060" s="151" t="s">
        <v>1900</v>
      </c>
      <c r="M2060" s="158">
        <v>150000</v>
      </c>
    </row>
    <row r="2061" spans="1:13" hidden="1" outlineLevel="2" x14ac:dyDescent="0.2">
      <c r="A2061" s="156">
        <v>202011</v>
      </c>
      <c r="B2061" s="150">
        <v>22200067</v>
      </c>
      <c r="C2061" s="151" t="s">
        <v>813</v>
      </c>
      <c r="D2061" s="152">
        <v>44177</v>
      </c>
      <c r="E2061" s="151" t="s">
        <v>384</v>
      </c>
      <c r="F2061" s="151" t="s">
        <v>385</v>
      </c>
      <c r="G2061" s="151" t="s">
        <v>817</v>
      </c>
      <c r="H2061" s="151" t="s">
        <v>536</v>
      </c>
      <c r="I2061" s="151" t="s">
        <v>734</v>
      </c>
      <c r="J2061" s="151" t="s">
        <v>735</v>
      </c>
      <c r="K2061" s="151" t="s">
        <v>736</v>
      </c>
      <c r="L2061" s="151" t="s">
        <v>1901</v>
      </c>
      <c r="M2061" s="158">
        <v>-210428.36</v>
      </c>
    </row>
    <row r="2062" spans="1:13" hidden="1" outlineLevel="2" x14ac:dyDescent="0.2">
      <c r="A2062" s="156">
        <v>202011</v>
      </c>
      <c r="B2062" s="150">
        <v>22200067</v>
      </c>
      <c r="C2062" s="151" t="s">
        <v>813</v>
      </c>
      <c r="D2062" s="152">
        <v>44177</v>
      </c>
      <c r="E2062" s="151" t="s">
        <v>733</v>
      </c>
      <c r="F2062" s="151" t="s">
        <v>13</v>
      </c>
      <c r="G2062" s="151" t="s">
        <v>62</v>
      </c>
      <c r="H2062" s="151" t="s">
        <v>62</v>
      </c>
      <c r="I2062" s="151" t="s">
        <v>734</v>
      </c>
      <c r="J2062" s="151" t="s">
        <v>735</v>
      </c>
      <c r="K2062" s="151" t="s">
        <v>736</v>
      </c>
      <c r="L2062" s="151" t="s">
        <v>1901</v>
      </c>
      <c r="M2062" s="158">
        <v>210428.36</v>
      </c>
    </row>
    <row r="2063" spans="1:13" hidden="1" outlineLevel="2" x14ac:dyDescent="0.2">
      <c r="A2063" s="156">
        <v>202011</v>
      </c>
      <c r="B2063" s="150">
        <v>22200068</v>
      </c>
      <c r="C2063" s="151" t="s">
        <v>813</v>
      </c>
      <c r="D2063" s="152">
        <v>44177</v>
      </c>
      <c r="E2063" s="151" t="s">
        <v>733</v>
      </c>
      <c r="F2063" s="151" t="s">
        <v>13</v>
      </c>
      <c r="G2063" s="151" t="s">
        <v>62</v>
      </c>
      <c r="H2063" s="151" t="s">
        <v>62</v>
      </c>
      <c r="I2063" s="151" t="s">
        <v>758</v>
      </c>
      <c r="J2063" s="151" t="s">
        <v>759</v>
      </c>
      <c r="K2063" s="151" t="s">
        <v>736</v>
      </c>
      <c r="L2063" s="151" t="s">
        <v>1901</v>
      </c>
      <c r="M2063" s="158">
        <v>89030.45</v>
      </c>
    </row>
    <row r="2064" spans="1:13" hidden="1" outlineLevel="2" x14ac:dyDescent="0.2">
      <c r="A2064" s="156">
        <v>202011</v>
      </c>
      <c r="B2064" s="150">
        <v>22200068</v>
      </c>
      <c r="C2064" s="151" t="s">
        <v>813</v>
      </c>
      <c r="D2064" s="152">
        <v>44177</v>
      </c>
      <c r="E2064" s="151" t="s">
        <v>384</v>
      </c>
      <c r="F2064" s="151" t="s">
        <v>385</v>
      </c>
      <c r="G2064" s="151" t="s">
        <v>817</v>
      </c>
      <c r="H2064" s="151" t="s">
        <v>540</v>
      </c>
      <c r="I2064" s="151" t="s">
        <v>758</v>
      </c>
      <c r="J2064" s="151" t="s">
        <v>759</v>
      </c>
      <c r="K2064" s="151" t="s">
        <v>736</v>
      </c>
      <c r="L2064" s="151" t="s">
        <v>1901</v>
      </c>
      <c r="M2064" s="158">
        <v>-89030.45</v>
      </c>
    </row>
    <row r="2065" spans="1:13" hidden="1" outlineLevel="2" x14ac:dyDescent="0.2">
      <c r="A2065" s="156">
        <v>202011</v>
      </c>
      <c r="B2065" s="150">
        <v>22200069</v>
      </c>
      <c r="C2065" s="151" t="s">
        <v>813</v>
      </c>
      <c r="D2065" s="152">
        <v>44177</v>
      </c>
      <c r="E2065" s="151" t="s">
        <v>384</v>
      </c>
      <c r="F2065" s="151" t="s">
        <v>385</v>
      </c>
      <c r="G2065" s="151" t="s">
        <v>817</v>
      </c>
      <c r="H2065" s="151" t="s">
        <v>538</v>
      </c>
      <c r="I2065" s="151" t="s">
        <v>738</v>
      </c>
      <c r="J2065" s="151" t="s">
        <v>739</v>
      </c>
      <c r="K2065" s="151" t="s">
        <v>736</v>
      </c>
      <c r="L2065" s="151" t="s">
        <v>1901</v>
      </c>
      <c r="M2065" s="158">
        <v>-78528.42</v>
      </c>
    </row>
    <row r="2066" spans="1:13" hidden="1" outlineLevel="2" x14ac:dyDescent="0.2">
      <c r="A2066" s="156">
        <v>202011</v>
      </c>
      <c r="B2066" s="150">
        <v>22200069</v>
      </c>
      <c r="C2066" s="151" t="s">
        <v>813</v>
      </c>
      <c r="D2066" s="152">
        <v>44177</v>
      </c>
      <c r="E2066" s="151" t="s">
        <v>733</v>
      </c>
      <c r="F2066" s="151" t="s">
        <v>13</v>
      </c>
      <c r="G2066" s="151" t="s">
        <v>62</v>
      </c>
      <c r="H2066" s="151" t="s">
        <v>62</v>
      </c>
      <c r="I2066" s="151" t="s">
        <v>738</v>
      </c>
      <c r="J2066" s="151" t="s">
        <v>739</v>
      </c>
      <c r="K2066" s="151" t="s">
        <v>736</v>
      </c>
      <c r="L2066" s="151" t="s">
        <v>1901</v>
      </c>
      <c r="M2066" s="158">
        <v>78528.42</v>
      </c>
    </row>
    <row r="2067" spans="1:13" hidden="1" outlineLevel="2" x14ac:dyDescent="0.2">
      <c r="A2067" s="156">
        <v>202011</v>
      </c>
      <c r="B2067" s="150">
        <v>33200045</v>
      </c>
      <c r="C2067" s="151" t="s">
        <v>816</v>
      </c>
      <c r="D2067" s="152">
        <v>44140</v>
      </c>
      <c r="E2067" s="151" t="s">
        <v>733</v>
      </c>
      <c r="F2067" s="151" t="s">
        <v>13</v>
      </c>
      <c r="G2067" s="151" t="s">
        <v>62</v>
      </c>
      <c r="H2067" s="151" t="s">
        <v>62</v>
      </c>
      <c r="I2067" s="151" t="s">
        <v>734</v>
      </c>
      <c r="J2067" s="151" t="s">
        <v>735</v>
      </c>
      <c r="K2067" s="151" t="s">
        <v>736</v>
      </c>
      <c r="L2067" s="151" t="s">
        <v>830</v>
      </c>
      <c r="M2067" s="158">
        <v>45484.959999999999</v>
      </c>
    </row>
    <row r="2068" spans="1:13" hidden="1" outlineLevel="2" x14ac:dyDescent="0.2">
      <c r="A2068" s="156">
        <v>202011</v>
      </c>
      <c r="B2068" s="150">
        <v>33200045</v>
      </c>
      <c r="C2068" s="151" t="s">
        <v>816</v>
      </c>
      <c r="D2068" s="152">
        <v>44140</v>
      </c>
      <c r="E2068" s="151" t="s">
        <v>741</v>
      </c>
      <c r="F2068" s="151" t="s">
        <v>586</v>
      </c>
      <c r="G2068" s="151" t="s">
        <v>62</v>
      </c>
      <c r="H2068" s="151" t="s">
        <v>62</v>
      </c>
      <c r="I2068" s="151" t="s">
        <v>62</v>
      </c>
      <c r="J2068" s="151" t="s">
        <v>62</v>
      </c>
      <c r="K2068" s="151" t="s">
        <v>736</v>
      </c>
      <c r="L2068" s="151" t="s">
        <v>1902</v>
      </c>
      <c r="M2068" s="158">
        <v>171202.68</v>
      </c>
    </row>
    <row r="2069" spans="1:13" hidden="1" outlineLevel="2" x14ac:dyDescent="0.2">
      <c r="A2069" s="156">
        <v>202011</v>
      </c>
      <c r="B2069" s="150">
        <v>33200045</v>
      </c>
      <c r="C2069" s="151" t="s">
        <v>816</v>
      </c>
      <c r="D2069" s="152">
        <v>44140</v>
      </c>
      <c r="E2069" s="151" t="s">
        <v>733</v>
      </c>
      <c r="F2069" s="151" t="s">
        <v>13</v>
      </c>
      <c r="G2069" s="151" t="s">
        <v>62</v>
      </c>
      <c r="H2069" s="151" t="s">
        <v>62</v>
      </c>
      <c r="I2069" s="151" t="s">
        <v>734</v>
      </c>
      <c r="J2069" s="151" t="s">
        <v>735</v>
      </c>
      <c r="K2069" s="151" t="s">
        <v>736</v>
      </c>
      <c r="L2069" s="151" t="s">
        <v>830</v>
      </c>
      <c r="M2069" s="158">
        <v>-216687.64</v>
      </c>
    </row>
    <row r="2070" spans="1:13" hidden="1" outlineLevel="2" x14ac:dyDescent="0.2">
      <c r="A2070" s="156">
        <v>202011</v>
      </c>
      <c r="B2070" s="150">
        <v>33200046</v>
      </c>
      <c r="C2070" s="151" t="s">
        <v>816</v>
      </c>
      <c r="D2070" s="152">
        <v>44144</v>
      </c>
      <c r="E2070" s="151" t="s">
        <v>741</v>
      </c>
      <c r="F2070" s="151" t="s">
        <v>586</v>
      </c>
      <c r="G2070" s="151" t="s">
        <v>62</v>
      </c>
      <c r="H2070" s="151" t="s">
        <v>62</v>
      </c>
      <c r="I2070" s="151" t="s">
        <v>62</v>
      </c>
      <c r="J2070" s="151" t="s">
        <v>62</v>
      </c>
      <c r="K2070" s="151" t="s">
        <v>736</v>
      </c>
      <c r="L2070" s="151" t="s">
        <v>1903</v>
      </c>
      <c r="M2070" s="158">
        <v>580</v>
      </c>
    </row>
    <row r="2071" spans="1:13" hidden="1" outlineLevel="2" x14ac:dyDescent="0.2">
      <c r="A2071" s="156">
        <v>202011</v>
      </c>
      <c r="B2071" s="150">
        <v>33200046</v>
      </c>
      <c r="C2071" s="151" t="s">
        <v>816</v>
      </c>
      <c r="D2071" s="152">
        <v>44144</v>
      </c>
      <c r="E2071" s="151" t="s">
        <v>471</v>
      </c>
      <c r="F2071" s="151" t="s">
        <v>472</v>
      </c>
      <c r="G2071" s="151" t="s">
        <v>817</v>
      </c>
      <c r="H2071" s="151" t="s">
        <v>526</v>
      </c>
      <c r="I2071" s="151" t="s">
        <v>62</v>
      </c>
      <c r="J2071" s="151" t="s">
        <v>62</v>
      </c>
      <c r="K2071" s="151" t="s">
        <v>736</v>
      </c>
      <c r="L2071" s="151" t="s">
        <v>1903</v>
      </c>
      <c r="M2071" s="158">
        <v>-580</v>
      </c>
    </row>
    <row r="2072" spans="1:13" hidden="1" outlineLevel="2" x14ac:dyDescent="0.2">
      <c r="A2072" s="156">
        <v>202011</v>
      </c>
      <c r="B2072" s="150">
        <v>33200047</v>
      </c>
      <c r="C2072" s="151" t="s">
        <v>816</v>
      </c>
      <c r="D2072" s="152">
        <v>44161</v>
      </c>
      <c r="E2072" s="151" t="s">
        <v>1904</v>
      </c>
      <c r="F2072" s="151" t="s">
        <v>591</v>
      </c>
      <c r="G2072" s="151" t="s">
        <v>62</v>
      </c>
      <c r="H2072" s="151" t="s">
        <v>62</v>
      </c>
      <c r="I2072" s="151" t="s">
        <v>62</v>
      </c>
      <c r="J2072" s="151" t="s">
        <v>62</v>
      </c>
      <c r="K2072" s="151" t="s">
        <v>736</v>
      </c>
      <c r="L2072" s="151" t="s">
        <v>1905</v>
      </c>
      <c r="M2072" s="158">
        <v>10000000</v>
      </c>
    </row>
    <row r="2073" spans="1:13" hidden="1" outlineLevel="2" x14ac:dyDescent="0.2">
      <c r="A2073" s="156">
        <v>202011</v>
      </c>
      <c r="B2073" s="150">
        <v>33200047</v>
      </c>
      <c r="C2073" s="151" t="s">
        <v>816</v>
      </c>
      <c r="D2073" s="152">
        <v>44161</v>
      </c>
      <c r="E2073" s="151" t="s">
        <v>741</v>
      </c>
      <c r="F2073" s="151" t="s">
        <v>586</v>
      </c>
      <c r="G2073" s="151" t="s">
        <v>62</v>
      </c>
      <c r="H2073" s="151" t="s">
        <v>62</v>
      </c>
      <c r="I2073" s="151" t="s">
        <v>62</v>
      </c>
      <c r="J2073" s="151" t="s">
        <v>62</v>
      </c>
      <c r="K2073" s="151" t="s">
        <v>736</v>
      </c>
      <c r="L2073" s="151" t="s">
        <v>1905</v>
      </c>
      <c r="M2073" s="158">
        <v>-10000000</v>
      </c>
    </row>
    <row r="2074" spans="1:13" hidden="1" outlineLevel="2" x14ac:dyDescent="0.2">
      <c r="A2074" s="156">
        <v>202011</v>
      </c>
      <c r="B2074" s="150">
        <v>35200019</v>
      </c>
      <c r="C2074" s="151" t="s">
        <v>1148</v>
      </c>
      <c r="D2074" s="152">
        <v>44165</v>
      </c>
      <c r="E2074" s="151" t="s">
        <v>741</v>
      </c>
      <c r="F2074" s="151" t="s">
        <v>586</v>
      </c>
      <c r="G2074" s="151" t="s">
        <v>62</v>
      </c>
      <c r="H2074" s="151" t="s">
        <v>62</v>
      </c>
      <c r="I2074" s="151" t="s">
        <v>62</v>
      </c>
      <c r="J2074" s="151" t="s">
        <v>62</v>
      </c>
      <c r="K2074" s="151" t="s">
        <v>736</v>
      </c>
      <c r="L2074" s="151" t="s">
        <v>1906</v>
      </c>
      <c r="M2074" s="158">
        <v>-100</v>
      </c>
    </row>
    <row r="2075" spans="1:13" hidden="1" outlineLevel="2" x14ac:dyDescent="0.2">
      <c r="A2075" s="156">
        <v>202011</v>
      </c>
      <c r="B2075" s="150">
        <v>35200019</v>
      </c>
      <c r="C2075" s="151" t="s">
        <v>1148</v>
      </c>
      <c r="D2075" s="152">
        <v>44165</v>
      </c>
      <c r="E2075" s="151" t="s">
        <v>518</v>
      </c>
      <c r="F2075" s="151" t="s">
        <v>519</v>
      </c>
      <c r="G2075" s="151" t="s">
        <v>817</v>
      </c>
      <c r="H2075" s="151" t="s">
        <v>526</v>
      </c>
      <c r="I2075" s="151" t="s">
        <v>62</v>
      </c>
      <c r="J2075" s="151" t="s">
        <v>62</v>
      </c>
      <c r="K2075" s="151" t="s">
        <v>736</v>
      </c>
      <c r="L2075" s="151" t="s">
        <v>1906</v>
      </c>
      <c r="M2075" s="158">
        <v>100</v>
      </c>
    </row>
    <row r="2076" spans="1:13" hidden="1" outlineLevel="2" x14ac:dyDescent="0.2">
      <c r="A2076" s="156">
        <v>202011</v>
      </c>
      <c r="B2076" s="150">
        <v>36200099</v>
      </c>
      <c r="C2076" s="151" t="s">
        <v>842</v>
      </c>
      <c r="D2076" s="152">
        <v>44137</v>
      </c>
      <c r="E2076" s="151" t="s">
        <v>741</v>
      </c>
      <c r="F2076" s="151" t="s">
        <v>586</v>
      </c>
      <c r="G2076" s="151" t="s">
        <v>62</v>
      </c>
      <c r="H2076" s="151" t="s">
        <v>62</v>
      </c>
      <c r="I2076" s="151" t="s">
        <v>62</v>
      </c>
      <c r="J2076" s="151" t="s">
        <v>62</v>
      </c>
      <c r="K2076" s="151" t="s">
        <v>736</v>
      </c>
      <c r="L2076" s="151" t="s">
        <v>848</v>
      </c>
      <c r="M2076" s="158">
        <v>-885520.21</v>
      </c>
    </row>
    <row r="2077" spans="1:13" hidden="1" outlineLevel="2" x14ac:dyDescent="0.2">
      <c r="A2077" s="156">
        <v>202011</v>
      </c>
      <c r="B2077" s="150">
        <v>36200099</v>
      </c>
      <c r="C2077" s="151" t="s">
        <v>842</v>
      </c>
      <c r="D2077" s="152">
        <v>44137</v>
      </c>
      <c r="E2077" s="151" t="s">
        <v>777</v>
      </c>
      <c r="F2077" s="151" t="s">
        <v>607</v>
      </c>
      <c r="G2077" s="151" t="s">
        <v>62</v>
      </c>
      <c r="H2077" s="151" t="s">
        <v>62</v>
      </c>
      <c r="I2077" s="151" t="s">
        <v>857</v>
      </c>
      <c r="J2077" s="151" t="s">
        <v>755</v>
      </c>
      <c r="K2077" s="151" t="s">
        <v>736</v>
      </c>
      <c r="L2077" s="151" t="s">
        <v>62</v>
      </c>
      <c r="M2077" s="158">
        <v>795620.79</v>
      </c>
    </row>
    <row r="2078" spans="1:13" hidden="1" outlineLevel="2" x14ac:dyDescent="0.2">
      <c r="A2078" s="156">
        <v>202011</v>
      </c>
      <c r="B2078" s="150">
        <v>36200099</v>
      </c>
      <c r="C2078" s="151" t="s">
        <v>842</v>
      </c>
      <c r="D2078" s="152">
        <v>44137</v>
      </c>
      <c r="E2078" s="151" t="s">
        <v>777</v>
      </c>
      <c r="F2078" s="151" t="s">
        <v>607</v>
      </c>
      <c r="G2078" s="151" t="s">
        <v>62</v>
      </c>
      <c r="H2078" s="151" t="s">
        <v>62</v>
      </c>
      <c r="I2078" s="151" t="s">
        <v>989</v>
      </c>
      <c r="J2078" s="151" t="s">
        <v>990</v>
      </c>
      <c r="K2078" s="151" t="s">
        <v>736</v>
      </c>
      <c r="L2078" s="151" t="s">
        <v>62</v>
      </c>
      <c r="M2078" s="158">
        <v>5666.32</v>
      </c>
    </row>
    <row r="2079" spans="1:13" hidden="1" outlineLevel="2" x14ac:dyDescent="0.2">
      <c r="A2079" s="156">
        <v>202011</v>
      </c>
      <c r="B2079" s="150">
        <v>36200099</v>
      </c>
      <c r="C2079" s="151" t="s">
        <v>842</v>
      </c>
      <c r="D2079" s="152">
        <v>44137</v>
      </c>
      <c r="E2079" s="151" t="s">
        <v>777</v>
      </c>
      <c r="F2079" s="151" t="s">
        <v>607</v>
      </c>
      <c r="G2079" s="151" t="s">
        <v>62</v>
      </c>
      <c r="H2079" s="151" t="s">
        <v>62</v>
      </c>
      <c r="I2079" s="151" t="s">
        <v>790</v>
      </c>
      <c r="J2079" s="151" t="s">
        <v>759</v>
      </c>
      <c r="K2079" s="151" t="s">
        <v>736</v>
      </c>
      <c r="L2079" s="151" t="s">
        <v>62</v>
      </c>
      <c r="M2079" s="158">
        <v>84233.1</v>
      </c>
    </row>
    <row r="2080" spans="1:13" hidden="1" outlineLevel="2" x14ac:dyDescent="0.2">
      <c r="A2080" s="156">
        <v>202011</v>
      </c>
      <c r="B2080" s="150">
        <v>36200100</v>
      </c>
      <c r="C2080" s="151" t="s">
        <v>842</v>
      </c>
      <c r="D2080" s="152">
        <v>44139</v>
      </c>
      <c r="E2080" s="151" t="s">
        <v>777</v>
      </c>
      <c r="F2080" s="151" t="s">
        <v>607</v>
      </c>
      <c r="G2080" s="151" t="s">
        <v>62</v>
      </c>
      <c r="H2080" s="151" t="s">
        <v>62</v>
      </c>
      <c r="I2080" s="151" t="s">
        <v>1233</v>
      </c>
      <c r="J2080" s="151" t="s">
        <v>1234</v>
      </c>
      <c r="K2080" s="151" t="s">
        <v>736</v>
      </c>
      <c r="L2080" s="151" t="s">
        <v>62</v>
      </c>
      <c r="M2080" s="158">
        <v>5770</v>
      </c>
    </row>
    <row r="2081" spans="1:13" hidden="1" outlineLevel="2" x14ac:dyDescent="0.2">
      <c r="A2081" s="156">
        <v>202011</v>
      </c>
      <c r="B2081" s="150">
        <v>36200100</v>
      </c>
      <c r="C2081" s="151" t="s">
        <v>842</v>
      </c>
      <c r="D2081" s="152">
        <v>44139</v>
      </c>
      <c r="E2081" s="151" t="s">
        <v>777</v>
      </c>
      <c r="F2081" s="151" t="s">
        <v>607</v>
      </c>
      <c r="G2081" s="151" t="s">
        <v>62</v>
      </c>
      <c r="H2081" s="151" t="s">
        <v>62</v>
      </c>
      <c r="I2081" s="151" t="s">
        <v>1879</v>
      </c>
      <c r="J2081" s="151" t="s">
        <v>1880</v>
      </c>
      <c r="K2081" s="151" t="s">
        <v>736</v>
      </c>
      <c r="L2081" s="151" t="s">
        <v>62</v>
      </c>
      <c r="M2081" s="158">
        <v>45598</v>
      </c>
    </row>
    <row r="2082" spans="1:13" hidden="1" outlineLevel="2" x14ac:dyDescent="0.2">
      <c r="A2082" s="156">
        <v>202011</v>
      </c>
      <c r="B2082" s="150">
        <v>36200100</v>
      </c>
      <c r="C2082" s="151" t="s">
        <v>842</v>
      </c>
      <c r="D2082" s="152">
        <v>44139</v>
      </c>
      <c r="E2082" s="151" t="s">
        <v>741</v>
      </c>
      <c r="F2082" s="151" t="s">
        <v>586</v>
      </c>
      <c r="G2082" s="151" t="s">
        <v>62</v>
      </c>
      <c r="H2082" s="151" t="s">
        <v>62</v>
      </c>
      <c r="I2082" s="151" t="s">
        <v>62</v>
      </c>
      <c r="J2082" s="151" t="s">
        <v>62</v>
      </c>
      <c r="K2082" s="151" t="s">
        <v>736</v>
      </c>
      <c r="L2082" s="151" t="s">
        <v>848</v>
      </c>
      <c r="M2082" s="158">
        <v>-56230.5</v>
      </c>
    </row>
    <row r="2083" spans="1:13" hidden="1" outlineLevel="2" x14ac:dyDescent="0.2">
      <c r="A2083" s="156">
        <v>202011</v>
      </c>
      <c r="B2083" s="150">
        <v>36200100</v>
      </c>
      <c r="C2083" s="151" t="s">
        <v>842</v>
      </c>
      <c r="D2083" s="152">
        <v>44139</v>
      </c>
      <c r="E2083" s="151" t="s">
        <v>777</v>
      </c>
      <c r="F2083" s="151" t="s">
        <v>607</v>
      </c>
      <c r="G2083" s="151" t="s">
        <v>62</v>
      </c>
      <c r="H2083" s="151" t="s">
        <v>62</v>
      </c>
      <c r="I2083" s="151" t="s">
        <v>855</v>
      </c>
      <c r="J2083" s="151" t="s">
        <v>856</v>
      </c>
      <c r="K2083" s="151" t="s">
        <v>736</v>
      </c>
      <c r="L2083" s="151" t="s">
        <v>62</v>
      </c>
      <c r="M2083" s="158">
        <v>4862.5</v>
      </c>
    </row>
    <row r="2084" spans="1:13" hidden="1" outlineLevel="2" x14ac:dyDescent="0.2">
      <c r="A2084" s="156">
        <v>202011</v>
      </c>
      <c r="B2084" s="150">
        <v>36200101</v>
      </c>
      <c r="C2084" s="151" t="s">
        <v>842</v>
      </c>
      <c r="D2084" s="152">
        <v>44140</v>
      </c>
      <c r="E2084" s="151" t="s">
        <v>777</v>
      </c>
      <c r="F2084" s="151" t="s">
        <v>607</v>
      </c>
      <c r="G2084" s="151" t="s">
        <v>62</v>
      </c>
      <c r="H2084" s="151" t="s">
        <v>62</v>
      </c>
      <c r="I2084" s="151" t="s">
        <v>790</v>
      </c>
      <c r="J2084" s="151" t="s">
        <v>759</v>
      </c>
      <c r="K2084" s="151" t="s">
        <v>736</v>
      </c>
      <c r="L2084" s="151" t="s">
        <v>62</v>
      </c>
      <c r="M2084" s="158">
        <v>97083.97</v>
      </c>
    </row>
    <row r="2085" spans="1:13" hidden="1" outlineLevel="2" x14ac:dyDescent="0.2">
      <c r="A2085" s="156">
        <v>202011</v>
      </c>
      <c r="B2085" s="150">
        <v>36200101</v>
      </c>
      <c r="C2085" s="151" t="s">
        <v>842</v>
      </c>
      <c r="D2085" s="152">
        <v>44140</v>
      </c>
      <c r="E2085" s="151" t="s">
        <v>777</v>
      </c>
      <c r="F2085" s="151" t="s">
        <v>607</v>
      </c>
      <c r="G2085" s="151" t="s">
        <v>62</v>
      </c>
      <c r="H2085" s="151" t="s">
        <v>62</v>
      </c>
      <c r="I2085" s="151" t="s">
        <v>790</v>
      </c>
      <c r="J2085" s="151" t="s">
        <v>759</v>
      </c>
      <c r="K2085" s="151" t="s">
        <v>736</v>
      </c>
      <c r="L2085" s="151" t="s">
        <v>62</v>
      </c>
      <c r="M2085" s="158">
        <v>123592.16</v>
      </c>
    </row>
    <row r="2086" spans="1:13" hidden="1" outlineLevel="2" x14ac:dyDescent="0.2">
      <c r="A2086" s="156">
        <v>202011</v>
      </c>
      <c r="B2086" s="150">
        <v>36200101</v>
      </c>
      <c r="C2086" s="151" t="s">
        <v>842</v>
      </c>
      <c r="D2086" s="152">
        <v>44140</v>
      </c>
      <c r="E2086" s="151" t="s">
        <v>777</v>
      </c>
      <c r="F2086" s="151" t="s">
        <v>607</v>
      </c>
      <c r="G2086" s="151" t="s">
        <v>62</v>
      </c>
      <c r="H2086" s="151" t="s">
        <v>62</v>
      </c>
      <c r="I2086" s="151" t="s">
        <v>851</v>
      </c>
      <c r="J2086" s="151" t="s">
        <v>852</v>
      </c>
      <c r="K2086" s="151" t="s">
        <v>736</v>
      </c>
      <c r="L2086" s="151" t="s">
        <v>62</v>
      </c>
      <c r="M2086" s="158">
        <v>168.75</v>
      </c>
    </row>
    <row r="2087" spans="1:13" hidden="1" outlineLevel="2" x14ac:dyDescent="0.2">
      <c r="A2087" s="156">
        <v>202011</v>
      </c>
      <c r="B2087" s="150">
        <v>36200101</v>
      </c>
      <c r="C2087" s="151" t="s">
        <v>842</v>
      </c>
      <c r="D2087" s="152">
        <v>44140</v>
      </c>
      <c r="E2087" s="151" t="s">
        <v>777</v>
      </c>
      <c r="F2087" s="151" t="s">
        <v>607</v>
      </c>
      <c r="G2087" s="151" t="s">
        <v>62</v>
      </c>
      <c r="H2087" s="151" t="s">
        <v>62</v>
      </c>
      <c r="I2087" s="151" t="s">
        <v>851</v>
      </c>
      <c r="J2087" s="151" t="s">
        <v>852</v>
      </c>
      <c r="K2087" s="151" t="s">
        <v>736</v>
      </c>
      <c r="L2087" s="151" t="s">
        <v>62</v>
      </c>
      <c r="M2087" s="158">
        <v>491.25</v>
      </c>
    </row>
    <row r="2088" spans="1:13" hidden="1" outlineLevel="2" x14ac:dyDescent="0.2">
      <c r="A2088" s="156">
        <v>202011</v>
      </c>
      <c r="B2088" s="150">
        <v>36200101</v>
      </c>
      <c r="C2088" s="151" t="s">
        <v>842</v>
      </c>
      <c r="D2088" s="152">
        <v>44140</v>
      </c>
      <c r="E2088" s="151" t="s">
        <v>741</v>
      </c>
      <c r="F2088" s="151" t="s">
        <v>586</v>
      </c>
      <c r="G2088" s="151" t="s">
        <v>62</v>
      </c>
      <c r="H2088" s="151" t="s">
        <v>62</v>
      </c>
      <c r="I2088" s="151" t="s">
        <v>62</v>
      </c>
      <c r="J2088" s="151" t="s">
        <v>62</v>
      </c>
      <c r="K2088" s="151" t="s">
        <v>736</v>
      </c>
      <c r="L2088" s="151" t="s">
        <v>848</v>
      </c>
      <c r="M2088" s="158">
        <v>-221336.13</v>
      </c>
    </row>
    <row r="2089" spans="1:13" hidden="1" outlineLevel="2" x14ac:dyDescent="0.2">
      <c r="A2089" s="156">
        <v>202011</v>
      </c>
      <c r="B2089" s="150">
        <v>36200102</v>
      </c>
      <c r="C2089" s="151" t="s">
        <v>842</v>
      </c>
      <c r="D2089" s="152">
        <v>44144</v>
      </c>
      <c r="E2089" s="151" t="s">
        <v>777</v>
      </c>
      <c r="F2089" s="151" t="s">
        <v>607</v>
      </c>
      <c r="G2089" s="151" t="s">
        <v>62</v>
      </c>
      <c r="H2089" s="151" t="s">
        <v>62</v>
      </c>
      <c r="I2089" s="151" t="s">
        <v>845</v>
      </c>
      <c r="J2089" s="151" t="s">
        <v>739</v>
      </c>
      <c r="K2089" s="151" t="s">
        <v>736</v>
      </c>
      <c r="L2089" s="151" t="s">
        <v>62</v>
      </c>
      <c r="M2089" s="158">
        <v>50000</v>
      </c>
    </row>
    <row r="2090" spans="1:13" hidden="1" outlineLevel="2" x14ac:dyDescent="0.2">
      <c r="A2090" s="156">
        <v>202011</v>
      </c>
      <c r="B2090" s="150">
        <v>36200102</v>
      </c>
      <c r="C2090" s="151" t="s">
        <v>842</v>
      </c>
      <c r="D2090" s="152">
        <v>44144</v>
      </c>
      <c r="E2090" s="151" t="s">
        <v>741</v>
      </c>
      <c r="F2090" s="151" t="s">
        <v>586</v>
      </c>
      <c r="G2090" s="151" t="s">
        <v>62</v>
      </c>
      <c r="H2090" s="151" t="s">
        <v>62</v>
      </c>
      <c r="I2090" s="151" t="s">
        <v>62</v>
      </c>
      <c r="J2090" s="151" t="s">
        <v>62</v>
      </c>
      <c r="K2090" s="151" t="s">
        <v>736</v>
      </c>
      <c r="L2090" s="151" t="s">
        <v>848</v>
      </c>
      <c r="M2090" s="158">
        <v>-50000</v>
      </c>
    </row>
    <row r="2091" spans="1:13" hidden="1" outlineLevel="2" x14ac:dyDescent="0.2">
      <c r="A2091" s="156">
        <v>202011</v>
      </c>
      <c r="B2091" s="150">
        <v>36200103</v>
      </c>
      <c r="C2091" s="151" t="s">
        <v>842</v>
      </c>
      <c r="D2091" s="152">
        <v>44147</v>
      </c>
      <c r="E2091" s="151" t="s">
        <v>777</v>
      </c>
      <c r="F2091" s="151" t="s">
        <v>607</v>
      </c>
      <c r="G2091" s="151" t="s">
        <v>62</v>
      </c>
      <c r="H2091" s="151" t="s">
        <v>62</v>
      </c>
      <c r="I2091" s="151" t="s">
        <v>780</v>
      </c>
      <c r="J2091" s="151" t="s">
        <v>735</v>
      </c>
      <c r="K2091" s="151" t="s">
        <v>736</v>
      </c>
      <c r="L2091" s="151" t="s">
        <v>62</v>
      </c>
      <c r="M2091" s="158">
        <v>36400</v>
      </c>
    </row>
    <row r="2092" spans="1:13" hidden="1" outlineLevel="2" x14ac:dyDescent="0.2">
      <c r="A2092" s="156">
        <v>202011</v>
      </c>
      <c r="B2092" s="150">
        <v>36200103</v>
      </c>
      <c r="C2092" s="151" t="s">
        <v>842</v>
      </c>
      <c r="D2092" s="152">
        <v>44147</v>
      </c>
      <c r="E2092" s="151" t="s">
        <v>777</v>
      </c>
      <c r="F2092" s="151" t="s">
        <v>607</v>
      </c>
      <c r="G2092" s="151" t="s">
        <v>62</v>
      </c>
      <c r="H2092" s="151" t="s">
        <v>62</v>
      </c>
      <c r="I2092" s="151" t="s">
        <v>780</v>
      </c>
      <c r="J2092" s="151" t="s">
        <v>735</v>
      </c>
      <c r="K2092" s="151" t="s">
        <v>736</v>
      </c>
      <c r="L2092" s="151" t="s">
        <v>62</v>
      </c>
      <c r="M2092" s="158">
        <v>17000</v>
      </c>
    </row>
    <row r="2093" spans="1:13" hidden="1" outlineLevel="2" x14ac:dyDescent="0.2">
      <c r="A2093" s="156">
        <v>202011</v>
      </c>
      <c r="B2093" s="150">
        <v>36200103</v>
      </c>
      <c r="C2093" s="151" t="s">
        <v>842</v>
      </c>
      <c r="D2093" s="152">
        <v>44147</v>
      </c>
      <c r="E2093" s="151" t="s">
        <v>777</v>
      </c>
      <c r="F2093" s="151" t="s">
        <v>607</v>
      </c>
      <c r="G2093" s="151" t="s">
        <v>62</v>
      </c>
      <c r="H2093" s="151" t="s">
        <v>62</v>
      </c>
      <c r="I2093" s="151" t="s">
        <v>860</v>
      </c>
      <c r="J2093" s="151" t="s">
        <v>861</v>
      </c>
      <c r="K2093" s="151" t="s">
        <v>736</v>
      </c>
      <c r="L2093" s="151" t="s">
        <v>62</v>
      </c>
      <c r="M2093" s="158">
        <v>4184.99</v>
      </c>
    </row>
    <row r="2094" spans="1:13" hidden="1" outlineLevel="2" x14ac:dyDescent="0.2">
      <c r="A2094" s="156">
        <v>202011</v>
      </c>
      <c r="B2094" s="150">
        <v>36200103</v>
      </c>
      <c r="C2094" s="151" t="s">
        <v>842</v>
      </c>
      <c r="D2094" s="152">
        <v>44147</v>
      </c>
      <c r="E2094" s="151" t="s">
        <v>741</v>
      </c>
      <c r="F2094" s="151" t="s">
        <v>586</v>
      </c>
      <c r="G2094" s="151" t="s">
        <v>62</v>
      </c>
      <c r="H2094" s="151" t="s">
        <v>62</v>
      </c>
      <c r="I2094" s="151" t="s">
        <v>62</v>
      </c>
      <c r="J2094" s="151" t="s">
        <v>62</v>
      </c>
      <c r="K2094" s="151" t="s">
        <v>736</v>
      </c>
      <c r="L2094" s="151" t="s">
        <v>848</v>
      </c>
      <c r="M2094" s="158">
        <v>-57584.99</v>
      </c>
    </row>
    <row r="2095" spans="1:13" hidden="1" outlineLevel="2" x14ac:dyDescent="0.2">
      <c r="A2095" s="156">
        <v>202011</v>
      </c>
      <c r="B2095" s="150">
        <v>36200104</v>
      </c>
      <c r="C2095" s="151" t="s">
        <v>842</v>
      </c>
      <c r="D2095" s="152">
        <v>44155</v>
      </c>
      <c r="E2095" s="151" t="s">
        <v>777</v>
      </c>
      <c r="F2095" s="151" t="s">
        <v>607</v>
      </c>
      <c r="G2095" s="151" t="s">
        <v>62</v>
      </c>
      <c r="H2095" s="151" t="s">
        <v>62</v>
      </c>
      <c r="I2095" s="151" t="s">
        <v>866</v>
      </c>
      <c r="J2095" s="151" t="s">
        <v>867</v>
      </c>
      <c r="K2095" s="151" t="s">
        <v>736</v>
      </c>
      <c r="L2095" s="151" t="s">
        <v>62</v>
      </c>
      <c r="M2095" s="158">
        <v>1335</v>
      </c>
    </row>
    <row r="2096" spans="1:13" hidden="1" outlineLevel="2" x14ac:dyDescent="0.2">
      <c r="A2096" s="156">
        <v>202011</v>
      </c>
      <c r="B2096" s="150">
        <v>36200104</v>
      </c>
      <c r="C2096" s="151" t="s">
        <v>842</v>
      </c>
      <c r="D2096" s="152">
        <v>44155</v>
      </c>
      <c r="E2096" s="151" t="s">
        <v>741</v>
      </c>
      <c r="F2096" s="151" t="s">
        <v>586</v>
      </c>
      <c r="G2096" s="151" t="s">
        <v>62</v>
      </c>
      <c r="H2096" s="151" t="s">
        <v>62</v>
      </c>
      <c r="I2096" s="151" t="s">
        <v>62</v>
      </c>
      <c r="J2096" s="151" t="s">
        <v>62</v>
      </c>
      <c r="K2096" s="151" t="s">
        <v>736</v>
      </c>
      <c r="L2096" s="151" t="s">
        <v>848</v>
      </c>
      <c r="M2096" s="158">
        <v>-1335</v>
      </c>
    </row>
    <row r="2097" spans="1:13" hidden="1" outlineLevel="2" x14ac:dyDescent="0.2">
      <c r="A2097" s="156">
        <v>202011</v>
      </c>
      <c r="B2097" s="150">
        <v>36200105</v>
      </c>
      <c r="C2097" s="151" t="s">
        <v>842</v>
      </c>
      <c r="D2097" s="152">
        <v>44158</v>
      </c>
      <c r="E2097" s="151" t="s">
        <v>741</v>
      </c>
      <c r="F2097" s="151" t="s">
        <v>586</v>
      </c>
      <c r="G2097" s="151" t="s">
        <v>62</v>
      </c>
      <c r="H2097" s="151" t="s">
        <v>62</v>
      </c>
      <c r="I2097" s="151" t="s">
        <v>62</v>
      </c>
      <c r="J2097" s="151" t="s">
        <v>62</v>
      </c>
      <c r="K2097" s="151" t="s">
        <v>736</v>
      </c>
      <c r="L2097" s="151" t="s">
        <v>848</v>
      </c>
      <c r="M2097" s="158">
        <v>-4483.93</v>
      </c>
    </row>
    <row r="2098" spans="1:13" hidden="1" outlineLevel="2" x14ac:dyDescent="0.2">
      <c r="A2098" s="156">
        <v>202011</v>
      </c>
      <c r="B2098" s="150">
        <v>36200105</v>
      </c>
      <c r="C2098" s="151" t="s">
        <v>842</v>
      </c>
      <c r="D2098" s="152">
        <v>44158</v>
      </c>
      <c r="E2098" s="151" t="s">
        <v>777</v>
      </c>
      <c r="F2098" s="151" t="s">
        <v>607</v>
      </c>
      <c r="G2098" s="151" t="s">
        <v>62</v>
      </c>
      <c r="H2098" s="151" t="s">
        <v>62</v>
      </c>
      <c r="I2098" s="151" t="s">
        <v>1332</v>
      </c>
      <c r="J2098" s="151" t="s">
        <v>1333</v>
      </c>
      <c r="K2098" s="151" t="s">
        <v>736</v>
      </c>
      <c r="L2098" s="151" t="s">
        <v>62</v>
      </c>
      <c r="M2098" s="158">
        <v>4483.93</v>
      </c>
    </row>
    <row r="2099" spans="1:13" hidden="1" outlineLevel="2" x14ac:dyDescent="0.2">
      <c r="A2099" s="156">
        <v>202011</v>
      </c>
      <c r="B2099" s="150">
        <v>36200106</v>
      </c>
      <c r="C2099" s="151" t="s">
        <v>842</v>
      </c>
      <c r="D2099" s="152">
        <v>44161</v>
      </c>
      <c r="E2099" s="151" t="s">
        <v>777</v>
      </c>
      <c r="F2099" s="151" t="s">
        <v>607</v>
      </c>
      <c r="G2099" s="151" t="s">
        <v>62</v>
      </c>
      <c r="H2099" s="151" t="s">
        <v>62</v>
      </c>
      <c r="I2099" s="151" t="s">
        <v>785</v>
      </c>
      <c r="J2099" s="151" t="s">
        <v>739</v>
      </c>
      <c r="K2099" s="151" t="s">
        <v>736</v>
      </c>
      <c r="L2099" s="151" t="s">
        <v>62</v>
      </c>
      <c r="M2099" s="158">
        <v>30000</v>
      </c>
    </row>
    <row r="2100" spans="1:13" hidden="1" outlineLevel="2" x14ac:dyDescent="0.2">
      <c r="A2100" s="156">
        <v>202011</v>
      </c>
      <c r="B2100" s="150">
        <v>36200106</v>
      </c>
      <c r="C2100" s="151" t="s">
        <v>842</v>
      </c>
      <c r="D2100" s="152">
        <v>44161</v>
      </c>
      <c r="E2100" s="151" t="s">
        <v>741</v>
      </c>
      <c r="F2100" s="151" t="s">
        <v>586</v>
      </c>
      <c r="G2100" s="151" t="s">
        <v>62</v>
      </c>
      <c r="H2100" s="151" t="s">
        <v>62</v>
      </c>
      <c r="I2100" s="151" t="s">
        <v>62</v>
      </c>
      <c r="J2100" s="151" t="s">
        <v>62</v>
      </c>
      <c r="K2100" s="151" t="s">
        <v>736</v>
      </c>
      <c r="L2100" s="151" t="s">
        <v>848</v>
      </c>
      <c r="M2100" s="158">
        <v>-38108</v>
      </c>
    </row>
    <row r="2101" spans="1:13" hidden="1" outlineLevel="2" x14ac:dyDescent="0.2">
      <c r="A2101" s="156">
        <v>202011</v>
      </c>
      <c r="B2101" s="150">
        <v>36200106</v>
      </c>
      <c r="C2101" s="151" t="s">
        <v>842</v>
      </c>
      <c r="D2101" s="152">
        <v>44161</v>
      </c>
      <c r="E2101" s="151" t="s">
        <v>777</v>
      </c>
      <c r="F2101" s="151" t="s">
        <v>607</v>
      </c>
      <c r="G2101" s="151" t="s">
        <v>62</v>
      </c>
      <c r="H2101" s="151" t="s">
        <v>62</v>
      </c>
      <c r="I2101" s="151" t="s">
        <v>1885</v>
      </c>
      <c r="J2101" s="151" t="s">
        <v>1886</v>
      </c>
      <c r="K2101" s="151" t="s">
        <v>736</v>
      </c>
      <c r="L2101" s="151" t="s">
        <v>62</v>
      </c>
      <c r="M2101" s="158">
        <v>8108</v>
      </c>
    </row>
    <row r="2102" spans="1:13" hidden="1" outlineLevel="2" x14ac:dyDescent="0.2">
      <c r="A2102" s="156">
        <v>202011</v>
      </c>
      <c r="B2102" s="150">
        <v>36200107</v>
      </c>
      <c r="C2102" s="151" t="s">
        <v>842</v>
      </c>
      <c r="D2102" s="152">
        <v>44165</v>
      </c>
      <c r="E2102" s="151" t="s">
        <v>1904</v>
      </c>
      <c r="F2102" s="151" t="s">
        <v>591</v>
      </c>
      <c r="G2102" s="151" t="s">
        <v>62</v>
      </c>
      <c r="H2102" s="151" t="s">
        <v>62</v>
      </c>
      <c r="I2102" s="151" t="s">
        <v>62</v>
      </c>
      <c r="J2102" s="151" t="s">
        <v>62</v>
      </c>
      <c r="K2102" s="151" t="s">
        <v>736</v>
      </c>
      <c r="L2102" s="151" t="s">
        <v>848</v>
      </c>
      <c r="M2102" s="158">
        <v>-791338.67</v>
      </c>
    </row>
    <row r="2103" spans="1:13" hidden="1" outlineLevel="2" x14ac:dyDescent="0.2">
      <c r="A2103" s="156">
        <v>202011</v>
      </c>
      <c r="B2103" s="150">
        <v>36200107</v>
      </c>
      <c r="C2103" s="151" t="s">
        <v>842</v>
      </c>
      <c r="D2103" s="152">
        <v>44165</v>
      </c>
      <c r="E2103" s="151" t="s">
        <v>777</v>
      </c>
      <c r="F2103" s="151" t="s">
        <v>607</v>
      </c>
      <c r="G2103" s="151" t="s">
        <v>62</v>
      </c>
      <c r="H2103" s="151" t="s">
        <v>62</v>
      </c>
      <c r="I2103" s="151" t="s">
        <v>843</v>
      </c>
      <c r="J2103" s="151" t="s">
        <v>844</v>
      </c>
      <c r="K2103" s="151" t="s">
        <v>736</v>
      </c>
      <c r="L2103" s="151" t="s">
        <v>62</v>
      </c>
      <c r="M2103" s="158">
        <v>1589.5</v>
      </c>
    </row>
    <row r="2104" spans="1:13" hidden="1" outlineLevel="2" x14ac:dyDescent="0.2">
      <c r="A2104" s="156">
        <v>202011</v>
      </c>
      <c r="B2104" s="150">
        <v>36200107</v>
      </c>
      <c r="C2104" s="151" t="s">
        <v>842</v>
      </c>
      <c r="D2104" s="152">
        <v>44165</v>
      </c>
      <c r="E2104" s="151" t="s">
        <v>777</v>
      </c>
      <c r="F2104" s="151" t="s">
        <v>607</v>
      </c>
      <c r="G2104" s="151" t="s">
        <v>62</v>
      </c>
      <c r="H2104" s="151" t="s">
        <v>62</v>
      </c>
      <c r="I2104" s="151" t="s">
        <v>857</v>
      </c>
      <c r="J2104" s="151" t="s">
        <v>755</v>
      </c>
      <c r="K2104" s="151" t="s">
        <v>736</v>
      </c>
      <c r="L2104" s="151" t="s">
        <v>62</v>
      </c>
      <c r="M2104" s="158">
        <v>789749.17</v>
      </c>
    </row>
    <row r="2105" spans="1:13" hidden="1" outlineLevel="2" x14ac:dyDescent="0.2">
      <c r="A2105" s="156">
        <v>202011</v>
      </c>
      <c r="B2105" s="150">
        <v>40200036</v>
      </c>
      <c r="C2105" s="151" t="s">
        <v>874</v>
      </c>
      <c r="D2105" s="152">
        <v>44165</v>
      </c>
      <c r="E2105" s="151" t="s">
        <v>336</v>
      </c>
      <c r="F2105" s="151" t="s">
        <v>337</v>
      </c>
      <c r="G2105" s="151" t="s">
        <v>817</v>
      </c>
      <c r="H2105" s="151" t="s">
        <v>443</v>
      </c>
      <c r="I2105" s="151" t="s">
        <v>62</v>
      </c>
      <c r="J2105" s="151" t="s">
        <v>62</v>
      </c>
      <c r="K2105" s="151" t="s">
        <v>736</v>
      </c>
      <c r="L2105" s="151" t="s">
        <v>1907</v>
      </c>
      <c r="M2105" s="158">
        <v>230</v>
      </c>
    </row>
    <row r="2106" spans="1:13" hidden="1" outlineLevel="2" x14ac:dyDescent="0.2">
      <c r="A2106" s="156">
        <v>202011</v>
      </c>
      <c r="B2106" s="150">
        <v>40200036</v>
      </c>
      <c r="C2106" s="151" t="s">
        <v>874</v>
      </c>
      <c r="D2106" s="152">
        <v>44165</v>
      </c>
      <c r="E2106" s="151" t="s">
        <v>336</v>
      </c>
      <c r="F2106" s="151" t="s">
        <v>337</v>
      </c>
      <c r="G2106" s="151" t="s">
        <v>817</v>
      </c>
      <c r="H2106" s="151" t="s">
        <v>526</v>
      </c>
      <c r="I2106" s="151" t="s">
        <v>62</v>
      </c>
      <c r="J2106" s="151" t="s">
        <v>62</v>
      </c>
      <c r="K2106" s="151" t="s">
        <v>736</v>
      </c>
      <c r="L2106" s="151" t="s">
        <v>1908</v>
      </c>
      <c r="M2106" s="158">
        <v>77</v>
      </c>
    </row>
    <row r="2107" spans="1:13" hidden="1" outlineLevel="2" x14ac:dyDescent="0.2">
      <c r="A2107" s="156">
        <v>202011</v>
      </c>
      <c r="B2107" s="150">
        <v>40200036</v>
      </c>
      <c r="C2107" s="151" t="s">
        <v>874</v>
      </c>
      <c r="D2107" s="152">
        <v>44165</v>
      </c>
      <c r="E2107" s="151" t="s">
        <v>336</v>
      </c>
      <c r="F2107" s="151" t="s">
        <v>337</v>
      </c>
      <c r="G2107" s="151" t="s">
        <v>817</v>
      </c>
      <c r="H2107" s="151" t="s">
        <v>526</v>
      </c>
      <c r="I2107" s="151" t="s">
        <v>62</v>
      </c>
      <c r="J2107" s="151" t="s">
        <v>62</v>
      </c>
      <c r="K2107" s="151" t="s">
        <v>736</v>
      </c>
      <c r="L2107" s="151" t="s">
        <v>1909</v>
      </c>
      <c r="M2107" s="158">
        <v>672</v>
      </c>
    </row>
    <row r="2108" spans="1:13" hidden="1" outlineLevel="2" x14ac:dyDescent="0.2">
      <c r="A2108" s="156">
        <v>202011</v>
      </c>
      <c r="B2108" s="150">
        <v>40200036</v>
      </c>
      <c r="C2108" s="151" t="s">
        <v>874</v>
      </c>
      <c r="D2108" s="152">
        <v>44165</v>
      </c>
      <c r="E2108" s="151" t="s">
        <v>336</v>
      </c>
      <c r="F2108" s="151" t="s">
        <v>337</v>
      </c>
      <c r="G2108" s="151" t="s">
        <v>817</v>
      </c>
      <c r="H2108" s="151" t="s">
        <v>204</v>
      </c>
      <c r="I2108" s="151" t="s">
        <v>62</v>
      </c>
      <c r="J2108" s="151" t="s">
        <v>62</v>
      </c>
      <c r="K2108" s="151" t="s">
        <v>736</v>
      </c>
      <c r="L2108" s="151" t="s">
        <v>1910</v>
      </c>
      <c r="M2108" s="158">
        <v>308</v>
      </c>
    </row>
    <row r="2109" spans="1:13" hidden="1" outlineLevel="2" x14ac:dyDescent="0.2">
      <c r="A2109" s="156">
        <v>202011</v>
      </c>
      <c r="B2109" s="150">
        <v>40200036</v>
      </c>
      <c r="C2109" s="151" t="s">
        <v>874</v>
      </c>
      <c r="D2109" s="152">
        <v>44165</v>
      </c>
      <c r="E2109" s="151" t="s">
        <v>328</v>
      </c>
      <c r="F2109" s="151" t="s">
        <v>329</v>
      </c>
      <c r="G2109" s="151" t="s">
        <v>876</v>
      </c>
      <c r="H2109" s="151" t="s">
        <v>360</v>
      </c>
      <c r="I2109" s="151" t="s">
        <v>62</v>
      </c>
      <c r="J2109" s="151" t="s">
        <v>62</v>
      </c>
      <c r="K2109" s="151" t="s">
        <v>736</v>
      </c>
      <c r="L2109" s="151" t="s">
        <v>1911</v>
      </c>
      <c r="M2109" s="158">
        <v>86</v>
      </c>
    </row>
    <row r="2110" spans="1:13" hidden="1" outlineLevel="2" x14ac:dyDescent="0.2">
      <c r="A2110" s="156">
        <v>202011</v>
      </c>
      <c r="B2110" s="150">
        <v>40200036</v>
      </c>
      <c r="C2110" s="151" t="s">
        <v>874</v>
      </c>
      <c r="D2110" s="152">
        <v>44165</v>
      </c>
      <c r="E2110" s="151" t="s">
        <v>336</v>
      </c>
      <c r="F2110" s="151" t="s">
        <v>337</v>
      </c>
      <c r="G2110" s="151" t="s">
        <v>817</v>
      </c>
      <c r="H2110" s="151" t="s">
        <v>540</v>
      </c>
      <c r="I2110" s="151" t="s">
        <v>62</v>
      </c>
      <c r="J2110" s="151" t="s">
        <v>62</v>
      </c>
      <c r="K2110" s="151" t="s">
        <v>736</v>
      </c>
      <c r="L2110" s="151" t="s">
        <v>1912</v>
      </c>
      <c r="M2110" s="158">
        <v>-455</v>
      </c>
    </row>
    <row r="2111" spans="1:13" hidden="1" outlineLevel="2" x14ac:dyDescent="0.2">
      <c r="A2111" s="156">
        <v>202011</v>
      </c>
      <c r="B2111" s="150">
        <v>40200036</v>
      </c>
      <c r="C2111" s="151" t="s">
        <v>874</v>
      </c>
      <c r="D2111" s="152">
        <v>44165</v>
      </c>
      <c r="E2111" s="151" t="s">
        <v>336</v>
      </c>
      <c r="F2111" s="151" t="s">
        <v>337</v>
      </c>
      <c r="G2111" s="151" t="s">
        <v>817</v>
      </c>
      <c r="H2111" s="151" t="s">
        <v>540</v>
      </c>
      <c r="I2111" s="151" t="s">
        <v>62</v>
      </c>
      <c r="J2111" s="151" t="s">
        <v>62</v>
      </c>
      <c r="K2111" s="151" t="s">
        <v>736</v>
      </c>
      <c r="L2111" s="151" t="s">
        <v>1913</v>
      </c>
      <c r="M2111" s="158">
        <v>-455</v>
      </c>
    </row>
    <row r="2112" spans="1:13" hidden="1" outlineLevel="2" x14ac:dyDescent="0.2">
      <c r="A2112" s="156">
        <v>202011</v>
      </c>
      <c r="B2112" s="150">
        <v>40200036</v>
      </c>
      <c r="C2112" s="151" t="s">
        <v>874</v>
      </c>
      <c r="D2112" s="152">
        <v>44165</v>
      </c>
      <c r="E2112" s="151" t="s">
        <v>336</v>
      </c>
      <c r="F2112" s="151" t="s">
        <v>337</v>
      </c>
      <c r="G2112" s="151" t="s">
        <v>817</v>
      </c>
      <c r="H2112" s="151" t="s">
        <v>540</v>
      </c>
      <c r="I2112" s="151" t="s">
        <v>62</v>
      </c>
      <c r="J2112" s="151" t="s">
        <v>62</v>
      </c>
      <c r="K2112" s="151" t="s">
        <v>736</v>
      </c>
      <c r="L2112" s="151" t="s">
        <v>1914</v>
      </c>
      <c r="M2112" s="158">
        <v>910</v>
      </c>
    </row>
    <row r="2113" spans="1:13" hidden="1" outlineLevel="2" x14ac:dyDescent="0.2">
      <c r="A2113" s="156">
        <v>202011</v>
      </c>
      <c r="B2113" s="150">
        <v>40200036</v>
      </c>
      <c r="C2113" s="151" t="s">
        <v>874</v>
      </c>
      <c r="D2113" s="152">
        <v>44165</v>
      </c>
      <c r="E2113" s="151" t="s">
        <v>336</v>
      </c>
      <c r="F2113" s="151" t="s">
        <v>337</v>
      </c>
      <c r="G2113" s="151" t="s">
        <v>817</v>
      </c>
      <c r="H2113" s="151" t="s">
        <v>436</v>
      </c>
      <c r="I2113" s="151" t="s">
        <v>62</v>
      </c>
      <c r="J2113" s="151" t="s">
        <v>62</v>
      </c>
      <c r="K2113" s="151" t="s">
        <v>736</v>
      </c>
      <c r="L2113" s="151" t="s">
        <v>1915</v>
      </c>
      <c r="M2113" s="158">
        <v>-580</v>
      </c>
    </row>
    <row r="2114" spans="1:13" hidden="1" outlineLevel="2" x14ac:dyDescent="0.2">
      <c r="A2114" s="156">
        <v>202011</v>
      </c>
      <c r="B2114" s="150">
        <v>40200036</v>
      </c>
      <c r="C2114" s="151" t="s">
        <v>874</v>
      </c>
      <c r="D2114" s="152">
        <v>44165</v>
      </c>
      <c r="E2114" s="151" t="s">
        <v>340</v>
      </c>
      <c r="F2114" s="151" t="s">
        <v>341</v>
      </c>
      <c r="G2114" s="151" t="s">
        <v>817</v>
      </c>
      <c r="H2114" s="151" t="s">
        <v>462</v>
      </c>
      <c r="I2114" s="151" t="s">
        <v>62</v>
      </c>
      <c r="J2114" s="151" t="s">
        <v>62</v>
      </c>
      <c r="K2114" s="151" t="s">
        <v>736</v>
      </c>
      <c r="L2114" s="151" t="s">
        <v>1916</v>
      </c>
      <c r="M2114" s="158">
        <v>1153</v>
      </c>
    </row>
    <row r="2115" spans="1:13" hidden="1" outlineLevel="2" x14ac:dyDescent="0.2">
      <c r="A2115" s="156">
        <v>202011</v>
      </c>
      <c r="B2115" s="150">
        <v>40200036</v>
      </c>
      <c r="C2115" s="151" t="s">
        <v>874</v>
      </c>
      <c r="D2115" s="152">
        <v>44165</v>
      </c>
      <c r="E2115" s="151" t="s">
        <v>340</v>
      </c>
      <c r="F2115" s="151" t="s">
        <v>341</v>
      </c>
      <c r="G2115" s="151" t="s">
        <v>817</v>
      </c>
      <c r="H2115" s="151" t="s">
        <v>1723</v>
      </c>
      <c r="I2115" s="151" t="s">
        <v>62</v>
      </c>
      <c r="J2115" s="151" t="s">
        <v>62</v>
      </c>
      <c r="K2115" s="151" t="s">
        <v>736</v>
      </c>
      <c r="L2115" s="151" t="s">
        <v>1917</v>
      </c>
      <c r="M2115" s="158">
        <v>456.2</v>
      </c>
    </row>
    <row r="2116" spans="1:13" hidden="1" outlineLevel="2" x14ac:dyDescent="0.2">
      <c r="A2116" s="156">
        <v>202011</v>
      </c>
      <c r="B2116" s="150">
        <v>40200036</v>
      </c>
      <c r="C2116" s="151" t="s">
        <v>874</v>
      </c>
      <c r="D2116" s="152">
        <v>44165</v>
      </c>
      <c r="E2116" s="151" t="s">
        <v>328</v>
      </c>
      <c r="F2116" s="151" t="s">
        <v>329</v>
      </c>
      <c r="G2116" s="151" t="s">
        <v>807</v>
      </c>
      <c r="H2116" s="151" t="s">
        <v>418</v>
      </c>
      <c r="I2116" s="151" t="s">
        <v>62</v>
      </c>
      <c r="J2116" s="151" t="s">
        <v>62</v>
      </c>
      <c r="K2116" s="151" t="s">
        <v>736</v>
      </c>
      <c r="L2116" s="151" t="s">
        <v>1918</v>
      </c>
      <c r="M2116" s="158">
        <v>310</v>
      </c>
    </row>
    <row r="2117" spans="1:13" hidden="1" outlineLevel="2" x14ac:dyDescent="0.2">
      <c r="A2117" s="156">
        <v>202011</v>
      </c>
      <c r="B2117" s="150">
        <v>40200036</v>
      </c>
      <c r="C2117" s="151" t="s">
        <v>874</v>
      </c>
      <c r="D2117" s="152">
        <v>44165</v>
      </c>
      <c r="E2117" s="151" t="s">
        <v>336</v>
      </c>
      <c r="F2117" s="151" t="s">
        <v>337</v>
      </c>
      <c r="G2117" s="151" t="s">
        <v>807</v>
      </c>
      <c r="H2117" s="151" t="s">
        <v>426</v>
      </c>
      <c r="I2117" s="151" t="s">
        <v>62</v>
      </c>
      <c r="J2117" s="151" t="s">
        <v>62</v>
      </c>
      <c r="K2117" s="151" t="s">
        <v>736</v>
      </c>
      <c r="L2117" s="151" t="s">
        <v>1919</v>
      </c>
      <c r="M2117" s="158">
        <v>455</v>
      </c>
    </row>
    <row r="2118" spans="1:13" hidden="1" outlineLevel="2" x14ac:dyDescent="0.2">
      <c r="A2118" s="156">
        <v>202011</v>
      </c>
      <c r="B2118" s="150">
        <v>40200036</v>
      </c>
      <c r="C2118" s="151" t="s">
        <v>874</v>
      </c>
      <c r="D2118" s="152">
        <v>44165</v>
      </c>
      <c r="E2118" s="151" t="s">
        <v>336</v>
      </c>
      <c r="F2118" s="151" t="s">
        <v>337</v>
      </c>
      <c r="G2118" s="151" t="s">
        <v>807</v>
      </c>
      <c r="H2118" s="151" t="s">
        <v>426</v>
      </c>
      <c r="I2118" s="151" t="s">
        <v>62</v>
      </c>
      <c r="J2118" s="151" t="s">
        <v>62</v>
      </c>
      <c r="K2118" s="151" t="s">
        <v>736</v>
      </c>
      <c r="L2118" s="151" t="s">
        <v>1920</v>
      </c>
      <c r="M2118" s="158">
        <v>455</v>
      </c>
    </row>
    <row r="2119" spans="1:13" hidden="1" outlineLevel="2" x14ac:dyDescent="0.2">
      <c r="A2119" s="156">
        <v>202011</v>
      </c>
      <c r="B2119" s="150">
        <v>40200036</v>
      </c>
      <c r="C2119" s="151" t="s">
        <v>874</v>
      </c>
      <c r="D2119" s="152">
        <v>44165</v>
      </c>
      <c r="E2119" s="151" t="s">
        <v>336</v>
      </c>
      <c r="F2119" s="151" t="s">
        <v>337</v>
      </c>
      <c r="G2119" s="151" t="s">
        <v>807</v>
      </c>
      <c r="H2119" s="151" t="s">
        <v>426</v>
      </c>
      <c r="I2119" s="151" t="s">
        <v>62</v>
      </c>
      <c r="J2119" s="151" t="s">
        <v>62</v>
      </c>
      <c r="K2119" s="151" t="s">
        <v>736</v>
      </c>
      <c r="L2119" s="151" t="s">
        <v>1921</v>
      </c>
      <c r="M2119" s="158">
        <v>490</v>
      </c>
    </row>
    <row r="2120" spans="1:13" hidden="1" outlineLevel="2" x14ac:dyDescent="0.2">
      <c r="A2120" s="156">
        <v>202011</v>
      </c>
      <c r="B2120" s="150">
        <v>40200036</v>
      </c>
      <c r="C2120" s="151" t="s">
        <v>874</v>
      </c>
      <c r="D2120" s="152">
        <v>44165</v>
      </c>
      <c r="E2120" s="151" t="s">
        <v>340</v>
      </c>
      <c r="F2120" s="151" t="s">
        <v>341</v>
      </c>
      <c r="G2120" s="151" t="s">
        <v>807</v>
      </c>
      <c r="H2120" s="151" t="s">
        <v>414</v>
      </c>
      <c r="I2120" s="151" t="s">
        <v>62</v>
      </c>
      <c r="J2120" s="151" t="s">
        <v>62</v>
      </c>
      <c r="K2120" s="151" t="s">
        <v>736</v>
      </c>
      <c r="L2120" s="151" t="s">
        <v>1922</v>
      </c>
      <c r="M2120" s="158">
        <v>69.599999999999994</v>
      </c>
    </row>
    <row r="2121" spans="1:13" hidden="1" outlineLevel="2" x14ac:dyDescent="0.2">
      <c r="A2121" s="156">
        <v>202011</v>
      </c>
      <c r="B2121" s="150">
        <v>40200036</v>
      </c>
      <c r="C2121" s="151" t="s">
        <v>874</v>
      </c>
      <c r="D2121" s="152">
        <v>44165</v>
      </c>
      <c r="E2121" s="151" t="s">
        <v>416</v>
      </c>
      <c r="F2121" s="151" t="s">
        <v>417</v>
      </c>
      <c r="G2121" s="151" t="s">
        <v>817</v>
      </c>
      <c r="H2121" s="151" t="s">
        <v>443</v>
      </c>
      <c r="I2121" s="151" t="s">
        <v>62</v>
      </c>
      <c r="J2121" s="151" t="s">
        <v>62</v>
      </c>
      <c r="K2121" s="151" t="s">
        <v>736</v>
      </c>
      <c r="L2121" s="151" t="s">
        <v>1923</v>
      </c>
      <c r="M2121" s="158">
        <v>-1.2</v>
      </c>
    </row>
    <row r="2122" spans="1:13" hidden="1" outlineLevel="2" x14ac:dyDescent="0.2">
      <c r="A2122" s="156">
        <v>202011</v>
      </c>
      <c r="B2122" s="150">
        <v>40200036</v>
      </c>
      <c r="C2122" s="151" t="s">
        <v>874</v>
      </c>
      <c r="D2122" s="152">
        <v>44165</v>
      </c>
      <c r="E2122" s="151" t="s">
        <v>416</v>
      </c>
      <c r="F2122" s="151" t="s">
        <v>417</v>
      </c>
      <c r="G2122" s="151" t="s">
        <v>817</v>
      </c>
      <c r="H2122" s="151" t="s">
        <v>449</v>
      </c>
      <c r="I2122" s="151" t="s">
        <v>62</v>
      </c>
      <c r="J2122" s="151" t="s">
        <v>62</v>
      </c>
      <c r="K2122" s="151" t="s">
        <v>736</v>
      </c>
      <c r="L2122" s="151" t="s">
        <v>1924</v>
      </c>
      <c r="M2122" s="158">
        <v>-0.8</v>
      </c>
    </row>
    <row r="2123" spans="1:13" hidden="1" outlineLevel="2" x14ac:dyDescent="0.2">
      <c r="A2123" s="156">
        <v>202011</v>
      </c>
      <c r="B2123" s="150">
        <v>40200036</v>
      </c>
      <c r="C2123" s="151" t="s">
        <v>874</v>
      </c>
      <c r="D2123" s="152">
        <v>44165</v>
      </c>
      <c r="E2123" s="151" t="s">
        <v>416</v>
      </c>
      <c r="F2123" s="151" t="s">
        <v>417</v>
      </c>
      <c r="G2123" s="151" t="s">
        <v>817</v>
      </c>
      <c r="H2123" s="151" t="s">
        <v>536</v>
      </c>
      <c r="I2123" s="151" t="s">
        <v>62</v>
      </c>
      <c r="J2123" s="151" t="s">
        <v>62</v>
      </c>
      <c r="K2123" s="151" t="s">
        <v>736</v>
      </c>
      <c r="L2123" s="151" t="s">
        <v>1925</v>
      </c>
      <c r="M2123" s="158">
        <v>-6768</v>
      </c>
    </row>
    <row r="2124" spans="1:13" hidden="1" outlineLevel="2" x14ac:dyDescent="0.2">
      <c r="A2124" s="156">
        <v>202011</v>
      </c>
      <c r="B2124" s="150">
        <v>40200036</v>
      </c>
      <c r="C2124" s="151" t="s">
        <v>874</v>
      </c>
      <c r="D2124" s="152">
        <v>44165</v>
      </c>
      <c r="E2124" s="151" t="s">
        <v>416</v>
      </c>
      <c r="F2124" s="151" t="s">
        <v>417</v>
      </c>
      <c r="G2124" s="151" t="s">
        <v>817</v>
      </c>
      <c r="H2124" s="151" t="s">
        <v>536</v>
      </c>
      <c r="I2124" s="151" t="s">
        <v>62</v>
      </c>
      <c r="J2124" s="151" t="s">
        <v>62</v>
      </c>
      <c r="K2124" s="151" t="s">
        <v>736</v>
      </c>
      <c r="L2124" s="151" t="s">
        <v>1926</v>
      </c>
      <c r="M2124" s="158">
        <v>-690</v>
      </c>
    </row>
    <row r="2125" spans="1:13" hidden="1" outlineLevel="2" x14ac:dyDescent="0.2">
      <c r="A2125" s="156">
        <v>202011</v>
      </c>
      <c r="B2125" s="150">
        <v>40200036</v>
      </c>
      <c r="C2125" s="151" t="s">
        <v>874</v>
      </c>
      <c r="D2125" s="152">
        <v>44165</v>
      </c>
      <c r="E2125" s="151" t="s">
        <v>336</v>
      </c>
      <c r="F2125" s="151" t="s">
        <v>337</v>
      </c>
      <c r="G2125" s="151" t="s">
        <v>817</v>
      </c>
      <c r="H2125" s="151" t="s">
        <v>436</v>
      </c>
      <c r="I2125" s="151" t="s">
        <v>62</v>
      </c>
      <c r="J2125" s="151" t="s">
        <v>62</v>
      </c>
      <c r="K2125" s="151" t="s">
        <v>736</v>
      </c>
      <c r="L2125" s="151" t="s">
        <v>1927</v>
      </c>
      <c r="M2125" s="158">
        <v>580</v>
      </c>
    </row>
    <row r="2126" spans="1:13" hidden="1" outlineLevel="2" x14ac:dyDescent="0.2">
      <c r="A2126" s="156">
        <v>202011</v>
      </c>
      <c r="B2126" s="150">
        <v>40200036</v>
      </c>
      <c r="C2126" s="151" t="s">
        <v>874</v>
      </c>
      <c r="D2126" s="152">
        <v>44165</v>
      </c>
      <c r="E2126" s="151" t="s">
        <v>336</v>
      </c>
      <c r="F2126" s="151" t="s">
        <v>337</v>
      </c>
      <c r="G2126" s="151" t="s">
        <v>817</v>
      </c>
      <c r="H2126" s="151" t="s">
        <v>436</v>
      </c>
      <c r="I2126" s="151" t="s">
        <v>62</v>
      </c>
      <c r="J2126" s="151" t="s">
        <v>62</v>
      </c>
      <c r="K2126" s="151" t="s">
        <v>736</v>
      </c>
      <c r="L2126" s="151" t="s">
        <v>1928</v>
      </c>
      <c r="M2126" s="158">
        <v>490</v>
      </c>
    </row>
    <row r="2127" spans="1:13" hidden="1" outlineLevel="2" x14ac:dyDescent="0.2">
      <c r="A2127" s="156">
        <v>202011</v>
      </c>
      <c r="B2127" s="150">
        <v>40200036</v>
      </c>
      <c r="C2127" s="151" t="s">
        <v>874</v>
      </c>
      <c r="D2127" s="152">
        <v>44165</v>
      </c>
      <c r="E2127" s="151" t="s">
        <v>336</v>
      </c>
      <c r="F2127" s="151" t="s">
        <v>337</v>
      </c>
      <c r="G2127" s="151" t="s">
        <v>817</v>
      </c>
      <c r="H2127" s="151" t="s">
        <v>436</v>
      </c>
      <c r="I2127" s="151" t="s">
        <v>62</v>
      </c>
      <c r="J2127" s="151" t="s">
        <v>62</v>
      </c>
      <c r="K2127" s="151" t="s">
        <v>736</v>
      </c>
      <c r="L2127" s="151" t="s">
        <v>1929</v>
      </c>
      <c r="M2127" s="158">
        <v>580</v>
      </c>
    </row>
    <row r="2128" spans="1:13" hidden="1" outlineLevel="2" x14ac:dyDescent="0.2">
      <c r="A2128" s="156">
        <v>202011</v>
      </c>
      <c r="B2128" s="150">
        <v>40200036</v>
      </c>
      <c r="C2128" s="151" t="s">
        <v>874</v>
      </c>
      <c r="D2128" s="152">
        <v>44165</v>
      </c>
      <c r="E2128" s="151" t="s">
        <v>336</v>
      </c>
      <c r="F2128" s="151" t="s">
        <v>337</v>
      </c>
      <c r="G2128" s="151" t="s">
        <v>817</v>
      </c>
      <c r="H2128" s="151" t="s">
        <v>436</v>
      </c>
      <c r="I2128" s="151" t="s">
        <v>62</v>
      </c>
      <c r="J2128" s="151" t="s">
        <v>62</v>
      </c>
      <c r="K2128" s="151" t="s">
        <v>736</v>
      </c>
      <c r="L2128" s="151" t="s">
        <v>1930</v>
      </c>
      <c r="M2128" s="158">
        <v>-580</v>
      </c>
    </row>
    <row r="2129" spans="1:13" hidden="1" outlineLevel="2" x14ac:dyDescent="0.2">
      <c r="A2129" s="156">
        <v>202011</v>
      </c>
      <c r="B2129" s="150">
        <v>40200036</v>
      </c>
      <c r="C2129" s="151" t="s">
        <v>874</v>
      </c>
      <c r="D2129" s="152">
        <v>44165</v>
      </c>
      <c r="E2129" s="151" t="s">
        <v>301</v>
      </c>
      <c r="F2129" s="151" t="s">
        <v>302</v>
      </c>
      <c r="G2129" s="151" t="s">
        <v>976</v>
      </c>
      <c r="H2129" s="151" t="s">
        <v>344</v>
      </c>
      <c r="I2129" s="151" t="s">
        <v>62</v>
      </c>
      <c r="J2129" s="151" t="s">
        <v>62</v>
      </c>
      <c r="K2129" s="151" t="s">
        <v>736</v>
      </c>
      <c r="L2129" s="151" t="s">
        <v>1931</v>
      </c>
      <c r="M2129" s="158">
        <v>-62037</v>
      </c>
    </row>
    <row r="2130" spans="1:13" hidden="1" outlineLevel="2" x14ac:dyDescent="0.2">
      <c r="A2130" s="156">
        <v>202011</v>
      </c>
      <c r="B2130" s="150">
        <v>40200036</v>
      </c>
      <c r="C2130" s="151" t="s">
        <v>874</v>
      </c>
      <c r="D2130" s="152">
        <v>44165</v>
      </c>
      <c r="E2130" s="151" t="s">
        <v>301</v>
      </c>
      <c r="F2130" s="151" t="s">
        <v>302</v>
      </c>
      <c r="G2130" s="151" t="s">
        <v>976</v>
      </c>
      <c r="H2130" s="151" t="s">
        <v>348</v>
      </c>
      <c r="I2130" s="151" t="s">
        <v>62</v>
      </c>
      <c r="J2130" s="151" t="s">
        <v>62</v>
      </c>
      <c r="K2130" s="151" t="s">
        <v>736</v>
      </c>
      <c r="L2130" s="151" t="s">
        <v>1931</v>
      </c>
      <c r="M2130" s="158">
        <v>91.23</v>
      </c>
    </row>
    <row r="2131" spans="1:13" hidden="1" outlineLevel="2" x14ac:dyDescent="0.2">
      <c r="A2131" s="156">
        <v>202011</v>
      </c>
      <c r="B2131" s="150">
        <v>40200036</v>
      </c>
      <c r="C2131" s="151" t="s">
        <v>874</v>
      </c>
      <c r="D2131" s="152">
        <v>44165</v>
      </c>
      <c r="E2131" s="151" t="s">
        <v>914</v>
      </c>
      <c r="F2131" s="151" t="s">
        <v>562</v>
      </c>
      <c r="G2131" s="151" t="s">
        <v>62</v>
      </c>
      <c r="H2131" s="151" t="s">
        <v>62</v>
      </c>
      <c r="I2131" s="151" t="s">
        <v>62</v>
      </c>
      <c r="J2131" s="151" t="s">
        <v>62</v>
      </c>
      <c r="K2131" s="151" t="s">
        <v>736</v>
      </c>
      <c r="L2131" s="151" t="s">
        <v>1931</v>
      </c>
      <c r="M2131" s="158">
        <v>-812174.56</v>
      </c>
    </row>
    <row r="2132" spans="1:13" hidden="1" outlineLevel="2" x14ac:dyDescent="0.2">
      <c r="A2132" s="156">
        <v>202011</v>
      </c>
      <c r="B2132" s="150">
        <v>40200036</v>
      </c>
      <c r="C2132" s="151" t="s">
        <v>874</v>
      </c>
      <c r="D2132" s="152">
        <v>44165</v>
      </c>
      <c r="E2132" s="151" t="s">
        <v>301</v>
      </c>
      <c r="F2132" s="151" t="s">
        <v>302</v>
      </c>
      <c r="G2132" s="151" t="s">
        <v>817</v>
      </c>
      <c r="H2132" s="151" t="s">
        <v>436</v>
      </c>
      <c r="I2132" s="151" t="s">
        <v>62</v>
      </c>
      <c r="J2132" s="151" t="s">
        <v>62</v>
      </c>
      <c r="K2132" s="151" t="s">
        <v>736</v>
      </c>
      <c r="L2132" s="151" t="s">
        <v>1931</v>
      </c>
      <c r="M2132" s="158">
        <v>128145.13</v>
      </c>
    </row>
    <row r="2133" spans="1:13" hidden="1" outlineLevel="2" x14ac:dyDescent="0.2">
      <c r="A2133" s="156">
        <v>202011</v>
      </c>
      <c r="B2133" s="150">
        <v>40200036</v>
      </c>
      <c r="C2133" s="151" t="s">
        <v>874</v>
      </c>
      <c r="D2133" s="152">
        <v>44165</v>
      </c>
      <c r="E2133" s="151" t="s">
        <v>301</v>
      </c>
      <c r="F2133" s="151" t="s">
        <v>302</v>
      </c>
      <c r="G2133" s="151" t="s">
        <v>817</v>
      </c>
      <c r="H2133" s="151" t="s">
        <v>443</v>
      </c>
      <c r="I2133" s="151" t="s">
        <v>62</v>
      </c>
      <c r="J2133" s="151" t="s">
        <v>62</v>
      </c>
      <c r="K2133" s="151" t="s">
        <v>736</v>
      </c>
      <c r="L2133" s="151" t="s">
        <v>1931</v>
      </c>
      <c r="M2133" s="158">
        <v>48124.43</v>
      </c>
    </row>
    <row r="2134" spans="1:13" hidden="1" outlineLevel="2" x14ac:dyDescent="0.2">
      <c r="A2134" s="156">
        <v>202011</v>
      </c>
      <c r="B2134" s="150">
        <v>40200036</v>
      </c>
      <c r="C2134" s="151" t="s">
        <v>874</v>
      </c>
      <c r="D2134" s="152">
        <v>44165</v>
      </c>
      <c r="E2134" s="151" t="s">
        <v>301</v>
      </c>
      <c r="F2134" s="151" t="s">
        <v>302</v>
      </c>
      <c r="G2134" s="151" t="s">
        <v>817</v>
      </c>
      <c r="H2134" s="151" t="s">
        <v>526</v>
      </c>
      <c r="I2134" s="151" t="s">
        <v>62</v>
      </c>
      <c r="J2134" s="151" t="s">
        <v>62</v>
      </c>
      <c r="K2134" s="151" t="s">
        <v>736</v>
      </c>
      <c r="L2134" s="151" t="s">
        <v>1931</v>
      </c>
      <c r="M2134" s="158">
        <v>22709.91</v>
      </c>
    </row>
    <row r="2135" spans="1:13" hidden="1" outlineLevel="2" x14ac:dyDescent="0.2">
      <c r="A2135" s="156">
        <v>202011</v>
      </c>
      <c r="B2135" s="150">
        <v>40200036</v>
      </c>
      <c r="C2135" s="151" t="s">
        <v>874</v>
      </c>
      <c r="D2135" s="152">
        <v>44165</v>
      </c>
      <c r="E2135" s="151" t="s">
        <v>326</v>
      </c>
      <c r="F2135" s="151" t="s">
        <v>327</v>
      </c>
      <c r="G2135" s="151" t="s">
        <v>807</v>
      </c>
      <c r="H2135" s="151" t="s">
        <v>414</v>
      </c>
      <c r="I2135" s="151" t="s">
        <v>62</v>
      </c>
      <c r="J2135" s="151" t="s">
        <v>62</v>
      </c>
      <c r="K2135" s="151" t="s">
        <v>736</v>
      </c>
      <c r="L2135" s="151" t="s">
        <v>1932</v>
      </c>
      <c r="M2135" s="158">
        <v>2716.44</v>
      </c>
    </row>
    <row r="2136" spans="1:13" hidden="1" outlineLevel="2" x14ac:dyDescent="0.2">
      <c r="A2136" s="156">
        <v>202011</v>
      </c>
      <c r="B2136" s="150">
        <v>40200036</v>
      </c>
      <c r="C2136" s="151" t="s">
        <v>874</v>
      </c>
      <c r="D2136" s="152">
        <v>44165</v>
      </c>
      <c r="E2136" s="151" t="s">
        <v>326</v>
      </c>
      <c r="F2136" s="151" t="s">
        <v>327</v>
      </c>
      <c r="G2136" s="151" t="s">
        <v>807</v>
      </c>
      <c r="H2136" s="151" t="s">
        <v>426</v>
      </c>
      <c r="I2136" s="151" t="s">
        <v>62</v>
      </c>
      <c r="J2136" s="151" t="s">
        <v>62</v>
      </c>
      <c r="K2136" s="151" t="s">
        <v>736</v>
      </c>
      <c r="L2136" s="151" t="s">
        <v>1933</v>
      </c>
      <c r="M2136" s="158">
        <v>-38</v>
      </c>
    </row>
    <row r="2137" spans="1:13" hidden="1" outlineLevel="2" x14ac:dyDescent="0.2">
      <c r="A2137" s="156">
        <v>202011</v>
      </c>
      <c r="B2137" s="150">
        <v>40200036</v>
      </c>
      <c r="C2137" s="151" t="s">
        <v>874</v>
      </c>
      <c r="D2137" s="152">
        <v>44165</v>
      </c>
      <c r="E2137" s="151" t="s">
        <v>301</v>
      </c>
      <c r="F2137" s="151" t="s">
        <v>302</v>
      </c>
      <c r="G2137" s="151" t="s">
        <v>807</v>
      </c>
      <c r="H2137" s="151" t="s">
        <v>414</v>
      </c>
      <c r="I2137" s="151" t="s">
        <v>62</v>
      </c>
      <c r="J2137" s="151" t="s">
        <v>62</v>
      </c>
      <c r="K2137" s="151" t="s">
        <v>736</v>
      </c>
      <c r="L2137" s="151" t="s">
        <v>1931</v>
      </c>
      <c r="M2137" s="158">
        <v>-139756.81</v>
      </c>
    </row>
    <row r="2138" spans="1:13" hidden="1" outlineLevel="2" x14ac:dyDescent="0.2">
      <c r="A2138" s="156">
        <v>202011</v>
      </c>
      <c r="B2138" s="150">
        <v>40200036</v>
      </c>
      <c r="C2138" s="151" t="s">
        <v>874</v>
      </c>
      <c r="D2138" s="152">
        <v>44165</v>
      </c>
      <c r="E2138" s="151" t="s">
        <v>301</v>
      </c>
      <c r="F2138" s="151" t="s">
        <v>302</v>
      </c>
      <c r="G2138" s="151" t="s">
        <v>807</v>
      </c>
      <c r="H2138" s="151" t="s">
        <v>418</v>
      </c>
      <c r="I2138" s="151" t="s">
        <v>62</v>
      </c>
      <c r="J2138" s="151" t="s">
        <v>62</v>
      </c>
      <c r="K2138" s="151" t="s">
        <v>736</v>
      </c>
      <c r="L2138" s="151" t="s">
        <v>1931</v>
      </c>
      <c r="M2138" s="158">
        <v>58859.47</v>
      </c>
    </row>
    <row r="2139" spans="1:13" hidden="1" outlineLevel="2" x14ac:dyDescent="0.2">
      <c r="A2139" s="156">
        <v>202011</v>
      </c>
      <c r="B2139" s="150">
        <v>40200036</v>
      </c>
      <c r="C2139" s="151" t="s">
        <v>874</v>
      </c>
      <c r="D2139" s="152">
        <v>44165</v>
      </c>
      <c r="E2139" s="151" t="s">
        <v>328</v>
      </c>
      <c r="F2139" s="151" t="s">
        <v>329</v>
      </c>
      <c r="G2139" s="151" t="s">
        <v>807</v>
      </c>
      <c r="H2139" s="151" t="s">
        <v>414</v>
      </c>
      <c r="I2139" s="151" t="s">
        <v>62</v>
      </c>
      <c r="J2139" s="151" t="s">
        <v>62</v>
      </c>
      <c r="K2139" s="151" t="s">
        <v>736</v>
      </c>
      <c r="L2139" s="151" t="s">
        <v>1934</v>
      </c>
      <c r="M2139" s="158">
        <v>105</v>
      </c>
    </row>
    <row r="2140" spans="1:13" hidden="1" outlineLevel="2" x14ac:dyDescent="0.2">
      <c r="A2140" s="156">
        <v>202011</v>
      </c>
      <c r="B2140" s="150">
        <v>40200036</v>
      </c>
      <c r="C2140" s="151" t="s">
        <v>874</v>
      </c>
      <c r="D2140" s="152">
        <v>44165</v>
      </c>
      <c r="E2140" s="151" t="s">
        <v>301</v>
      </c>
      <c r="F2140" s="151" t="s">
        <v>302</v>
      </c>
      <c r="G2140" s="151" t="s">
        <v>807</v>
      </c>
      <c r="H2140" s="151" t="s">
        <v>426</v>
      </c>
      <c r="I2140" s="151" t="s">
        <v>62</v>
      </c>
      <c r="J2140" s="151" t="s">
        <v>62</v>
      </c>
      <c r="K2140" s="151" t="s">
        <v>736</v>
      </c>
      <c r="L2140" s="151" t="s">
        <v>1931</v>
      </c>
      <c r="M2140" s="158">
        <v>-9026.0300000000007</v>
      </c>
    </row>
    <row r="2141" spans="1:13" hidden="1" outlineLevel="2" x14ac:dyDescent="0.2">
      <c r="A2141" s="156">
        <v>202011</v>
      </c>
      <c r="B2141" s="150">
        <v>40200036</v>
      </c>
      <c r="C2141" s="151" t="s">
        <v>874</v>
      </c>
      <c r="D2141" s="152">
        <v>44165</v>
      </c>
      <c r="E2141" s="151" t="s">
        <v>336</v>
      </c>
      <c r="F2141" s="151" t="s">
        <v>337</v>
      </c>
      <c r="G2141" s="151" t="s">
        <v>876</v>
      </c>
      <c r="H2141" s="151" t="s">
        <v>360</v>
      </c>
      <c r="I2141" s="151" t="s">
        <v>62</v>
      </c>
      <c r="J2141" s="151" t="s">
        <v>62</v>
      </c>
      <c r="K2141" s="151" t="s">
        <v>736</v>
      </c>
      <c r="L2141" s="151" t="s">
        <v>1935</v>
      </c>
      <c r="M2141" s="158">
        <v>777</v>
      </c>
    </row>
    <row r="2142" spans="1:13" hidden="1" outlineLevel="2" x14ac:dyDescent="0.2">
      <c r="A2142" s="156">
        <v>202011</v>
      </c>
      <c r="B2142" s="150">
        <v>40200036</v>
      </c>
      <c r="C2142" s="151" t="s">
        <v>874</v>
      </c>
      <c r="D2142" s="152">
        <v>44165</v>
      </c>
      <c r="E2142" s="151" t="s">
        <v>336</v>
      </c>
      <c r="F2142" s="151" t="s">
        <v>337</v>
      </c>
      <c r="G2142" s="151" t="s">
        <v>876</v>
      </c>
      <c r="H2142" s="151" t="s">
        <v>360</v>
      </c>
      <c r="I2142" s="151" t="s">
        <v>62</v>
      </c>
      <c r="J2142" s="151" t="s">
        <v>62</v>
      </c>
      <c r="K2142" s="151" t="s">
        <v>736</v>
      </c>
      <c r="L2142" s="151" t="s">
        <v>1936</v>
      </c>
      <c r="M2142" s="158">
        <v>457.5</v>
      </c>
    </row>
    <row r="2143" spans="1:13" hidden="1" outlineLevel="2" x14ac:dyDescent="0.2">
      <c r="A2143" s="156">
        <v>202011</v>
      </c>
      <c r="B2143" s="150">
        <v>40200036</v>
      </c>
      <c r="C2143" s="151" t="s">
        <v>874</v>
      </c>
      <c r="D2143" s="152">
        <v>44165</v>
      </c>
      <c r="E2143" s="151" t="s">
        <v>301</v>
      </c>
      <c r="F2143" s="151" t="s">
        <v>302</v>
      </c>
      <c r="G2143" s="151" t="s">
        <v>876</v>
      </c>
      <c r="H2143" s="151" t="s">
        <v>360</v>
      </c>
      <c r="I2143" s="151" t="s">
        <v>62</v>
      </c>
      <c r="J2143" s="151" t="s">
        <v>62</v>
      </c>
      <c r="K2143" s="151" t="s">
        <v>736</v>
      </c>
      <c r="L2143" s="151" t="s">
        <v>1931</v>
      </c>
      <c r="M2143" s="158">
        <v>122868.7</v>
      </c>
    </row>
    <row r="2144" spans="1:13" hidden="1" outlineLevel="2" x14ac:dyDescent="0.2">
      <c r="A2144" s="156">
        <v>202011</v>
      </c>
      <c r="B2144" s="150">
        <v>40200036</v>
      </c>
      <c r="C2144" s="151" t="s">
        <v>874</v>
      </c>
      <c r="D2144" s="152">
        <v>44165</v>
      </c>
      <c r="E2144" s="151" t="s">
        <v>326</v>
      </c>
      <c r="F2144" s="151" t="s">
        <v>327</v>
      </c>
      <c r="G2144" s="151" t="s">
        <v>817</v>
      </c>
      <c r="H2144" s="151" t="s">
        <v>526</v>
      </c>
      <c r="I2144" s="151" t="s">
        <v>62</v>
      </c>
      <c r="J2144" s="151" t="s">
        <v>62</v>
      </c>
      <c r="K2144" s="151" t="s">
        <v>736</v>
      </c>
      <c r="L2144" s="151" t="s">
        <v>1937</v>
      </c>
      <c r="M2144" s="158">
        <v>1458</v>
      </c>
    </row>
    <row r="2145" spans="1:13" hidden="1" outlineLevel="2" x14ac:dyDescent="0.2">
      <c r="A2145" s="156">
        <v>202011</v>
      </c>
      <c r="B2145" s="150">
        <v>40200036</v>
      </c>
      <c r="C2145" s="151" t="s">
        <v>874</v>
      </c>
      <c r="D2145" s="152">
        <v>44165</v>
      </c>
      <c r="E2145" s="151" t="s">
        <v>326</v>
      </c>
      <c r="F2145" s="151" t="s">
        <v>327</v>
      </c>
      <c r="G2145" s="151" t="s">
        <v>817</v>
      </c>
      <c r="H2145" s="151" t="s">
        <v>536</v>
      </c>
      <c r="I2145" s="151" t="s">
        <v>62</v>
      </c>
      <c r="J2145" s="151" t="s">
        <v>62</v>
      </c>
      <c r="K2145" s="151" t="s">
        <v>736</v>
      </c>
      <c r="L2145" s="151" t="s">
        <v>1938</v>
      </c>
      <c r="M2145" s="158">
        <v>647</v>
      </c>
    </row>
    <row r="2146" spans="1:13" hidden="1" outlineLevel="2" x14ac:dyDescent="0.2">
      <c r="A2146" s="156">
        <v>202011</v>
      </c>
      <c r="B2146" s="150">
        <v>40200036</v>
      </c>
      <c r="C2146" s="151" t="s">
        <v>874</v>
      </c>
      <c r="D2146" s="152">
        <v>44165</v>
      </c>
      <c r="E2146" s="151" t="s">
        <v>303</v>
      </c>
      <c r="F2146" s="151" t="s">
        <v>304</v>
      </c>
      <c r="G2146" s="151" t="s">
        <v>807</v>
      </c>
      <c r="H2146" s="151" t="s">
        <v>414</v>
      </c>
      <c r="I2146" s="151" t="s">
        <v>62</v>
      </c>
      <c r="J2146" s="151" t="s">
        <v>62</v>
      </c>
      <c r="K2146" s="151" t="s">
        <v>736</v>
      </c>
      <c r="L2146" s="151" t="s">
        <v>1939</v>
      </c>
      <c r="M2146" s="158">
        <v>70</v>
      </c>
    </row>
    <row r="2147" spans="1:13" hidden="1" outlineLevel="2" x14ac:dyDescent="0.2">
      <c r="A2147" s="156">
        <v>202011</v>
      </c>
      <c r="B2147" s="150">
        <v>40200036</v>
      </c>
      <c r="C2147" s="151" t="s">
        <v>874</v>
      </c>
      <c r="D2147" s="152">
        <v>44165</v>
      </c>
      <c r="E2147" s="151" t="s">
        <v>303</v>
      </c>
      <c r="F2147" s="151" t="s">
        <v>304</v>
      </c>
      <c r="G2147" s="151" t="s">
        <v>807</v>
      </c>
      <c r="H2147" s="151" t="s">
        <v>418</v>
      </c>
      <c r="I2147" s="151" t="s">
        <v>62</v>
      </c>
      <c r="J2147" s="151" t="s">
        <v>62</v>
      </c>
      <c r="K2147" s="151" t="s">
        <v>736</v>
      </c>
      <c r="L2147" s="151" t="s">
        <v>1940</v>
      </c>
      <c r="M2147" s="158">
        <v>74</v>
      </c>
    </row>
    <row r="2148" spans="1:13" hidden="1" outlineLevel="2" x14ac:dyDescent="0.2">
      <c r="A2148" s="156">
        <v>202011</v>
      </c>
      <c r="B2148" s="150">
        <v>40200036</v>
      </c>
      <c r="C2148" s="151" t="s">
        <v>874</v>
      </c>
      <c r="D2148" s="152">
        <v>44165</v>
      </c>
      <c r="E2148" s="151" t="s">
        <v>336</v>
      </c>
      <c r="F2148" s="151" t="s">
        <v>337</v>
      </c>
      <c r="G2148" s="151" t="s">
        <v>807</v>
      </c>
      <c r="H2148" s="151" t="s">
        <v>414</v>
      </c>
      <c r="I2148" s="151" t="s">
        <v>62</v>
      </c>
      <c r="J2148" s="151" t="s">
        <v>62</v>
      </c>
      <c r="K2148" s="151" t="s">
        <v>736</v>
      </c>
      <c r="L2148" s="151" t="s">
        <v>1941</v>
      </c>
      <c r="M2148" s="158">
        <v>577</v>
      </c>
    </row>
    <row r="2149" spans="1:13" hidden="1" outlineLevel="2" x14ac:dyDescent="0.2">
      <c r="A2149" s="156">
        <v>202011</v>
      </c>
      <c r="B2149" s="150">
        <v>40200036</v>
      </c>
      <c r="C2149" s="151" t="s">
        <v>874</v>
      </c>
      <c r="D2149" s="152">
        <v>44165</v>
      </c>
      <c r="E2149" s="151" t="s">
        <v>336</v>
      </c>
      <c r="F2149" s="151" t="s">
        <v>337</v>
      </c>
      <c r="G2149" s="151" t="s">
        <v>807</v>
      </c>
      <c r="H2149" s="151" t="s">
        <v>414</v>
      </c>
      <c r="I2149" s="151" t="s">
        <v>62</v>
      </c>
      <c r="J2149" s="151" t="s">
        <v>62</v>
      </c>
      <c r="K2149" s="151" t="s">
        <v>736</v>
      </c>
      <c r="L2149" s="151" t="s">
        <v>1942</v>
      </c>
      <c r="M2149" s="158">
        <v>262</v>
      </c>
    </row>
    <row r="2150" spans="1:13" hidden="1" outlineLevel="2" x14ac:dyDescent="0.2">
      <c r="A2150" s="156">
        <v>202011</v>
      </c>
      <c r="B2150" s="150">
        <v>40200036</v>
      </c>
      <c r="C2150" s="151" t="s">
        <v>874</v>
      </c>
      <c r="D2150" s="152">
        <v>44165</v>
      </c>
      <c r="E2150" s="151" t="s">
        <v>336</v>
      </c>
      <c r="F2150" s="151" t="s">
        <v>337</v>
      </c>
      <c r="G2150" s="151" t="s">
        <v>807</v>
      </c>
      <c r="H2150" s="151" t="s">
        <v>418</v>
      </c>
      <c r="I2150" s="151" t="s">
        <v>62</v>
      </c>
      <c r="J2150" s="151" t="s">
        <v>62</v>
      </c>
      <c r="K2150" s="151" t="s">
        <v>736</v>
      </c>
      <c r="L2150" s="151" t="s">
        <v>1943</v>
      </c>
      <c r="M2150" s="158">
        <v>378</v>
      </c>
    </row>
    <row r="2151" spans="1:13" hidden="1" outlineLevel="2" x14ac:dyDescent="0.2">
      <c r="A2151" s="156">
        <v>202011</v>
      </c>
      <c r="B2151" s="150">
        <v>40200036</v>
      </c>
      <c r="C2151" s="151" t="s">
        <v>874</v>
      </c>
      <c r="D2151" s="152">
        <v>44165</v>
      </c>
      <c r="E2151" s="151" t="s">
        <v>336</v>
      </c>
      <c r="F2151" s="151" t="s">
        <v>337</v>
      </c>
      <c r="G2151" s="151" t="s">
        <v>807</v>
      </c>
      <c r="H2151" s="151" t="s">
        <v>426</v>
      </c>
      <c r="I2151" s="151" t="s">
        <v>62</v>
      </c>
      <c r="J2151" s="151" t="s">
        <v>62</v>
      </c>
      <c r="K2151" s="151" t="s">
        <v>736</v>
      </c>
      <c r="L2151" s="151" t="s">
        <v>1944</v>
      </c>
      <c r="M2151" s="158">
        <v>-910</v>
      </c>
    </row>
    <row r="2152" spans="1:13" hidden="1" outlineLevel="2" x14ac:dyDescent="0.2">
      <c r="A2152" s="156">
        <v>202011</v>
      </c>
      <c r="B2152" s="150">
        <v>40200036</v>
      </c>
      <c r="C2152" s="151" t="s">
        <v>874</v>
      </c>
      <c r="D2152" s="152">
        <v>44165</v>
      </c>
      <c r="E2152" s="151" t="s">
        <v>301</v>
      </c>
      <c r="F2152" s="151" t="s">
        <v>302</v>
      </c>
      <c r="G2152" s="151" t="s">
        <v>919</v>
      </c>
      <c r="H2152" s="151" t="s">
        <v>451</v>
      </c>
      <c r="I2152" s="151" t="s">
        <v>62</v>
      </c>
      <c r="J2152" s="151" t="s">
        <v>62</v>
      </c>
      <c r="K2152" s="151" t="s">
        <v>736</v>
      </c>
      <c r="L2152" s="151" t="s">
        <v>1931</v>
      </c>
      <c r="M2152" s="158">
        <v>13870.62</v>
      </c>
    </row>
    <row r="2153" spans="1:13" hidden="1" outlineLevel="2" x14ac:dyDescent="0.2">
      <c r="A2153" s="156">
        <v>202011</v>
      </c>
      <c r="B2153" s="150">
        <v>40200036</v>
      </c>
      <c r="C2153" s="151" t="s">
        <v>874</v>
      </c>
      <c r="D2153" s="152">
        <v>44165</v>
      </c>
      <c r="E2153" s="151" t="s">
        <v>301</v>
      </c>
      <c r="F2153" s="151" t="s">
        <v>302</v>
      </c>
      <c r="G2153" s="151" t="s">
        <v>817</v>
      </c>
      <c r="H2153" s="151" t="s">
        <v>546</v>
      </c>
      <c r="I2153" s="151" t="s">
        <v>62</v>
      </c>
      <c r="J2153" s="151" t="s">
        <v>62</v>
      </c>
      <c r="K2153" s="151" t="s">
        <v>736</v>
      </c>
      <c r="L2153" s="151" t="s">
        <v>1931</v>
      </c>
      <c r="M2153" s="158">
        <v>21590.69</v>
      </c>
    </row>
    <row r="2154" spans="1:13" hidden="1" outlineLevel="2" x14ac:dyDescent="0.2">
      <c r="A2154" s="156">
        <v>202011</v>
      </c>
      <c r="B2154" s="150">
        <v>40200036</v>
      </c>
      <c r="C2154" s="151" t="s">
        <v>874</v>
      </c>
      <c r="D2154" s="152">
        <v>44165</v>
      </c>
      <c r="E2154" s="151" t="s">
        <v>301</v>
      </c>
      <c r="F2154" s="151" t="s">
        <v>302</v>
      </c>
      <c r="G2154" s="151" t="s">
        <v>817</v>
      </c>
      <c r="H2154" s="151" t="s">
        <v>449</v>
      </c>
      <c r="I2154" s="151" t="s">
        <v>62</v>
      </c>
      <c r="J2154" s="151" t="s">
        <v>62</v>
      </c>
      <c r="K2154" s="151" t="s">
        <v>736</v>
      </c>
      <c r="L2154" s="151" t="s">
        <v>1931</v>
      </c>
      <c r="M2154" s="158">
        <v>223269.72</v>
      </c>
    </row>
    <row r="2155" spans="1:13" hidden="1" outlineLevel="2" x14ac:dyDescent="0.2">
      <c r="A2155" s="156">
        <v>202011</v>
      </c>
      <c r="B2155" s="150">
        <v>40200036</v>
      </c>
      <c r="C2155" s="151" t="s">
        <v>874</v>
      </c>
      <c r="D2155" s="152">
        <v>44165</v>
      </c>
      <c r="E2155" s="151" t="s">
        <v>301</v>
      </c>
      <c r="F2155" s="151" t="s">
        <v>302</v>
      </c>
      <c r="G2155" s="151" t="s">
        <v>817</v>
      </c>
      <c r="H2155" s="151" t="s">
        <v>536</v>
      </c>
      <c r="I2155" s="151" t="s">
        <v>62</v>
      </c>
      <c r="J2155" s="151" t="s">
        <v>62</v>
      </c>
      <c r="K2155" s="151" t="s">
        <v>736</v>
      </c>
      <c r="L2155" s="151" t="s">
        <v>1931</v>
      </c>
      <c r="M2155" s="158">
        <v>217239.36</v>
      </c>
    </row>
    <row r="2156" spans="1:13" hidden="1" outlineLevel="2" x14ac:dyDescent="0.2">
      <c r="A2156" s="156">
        <v>202011</v>
      </c>
      <c r="B2156" s="150">
        <v>40200036</v>
      </c>
      <c r="C2156" s="151" t="s">
        <v>874</v>
      </c>
      <c r="D2156" s="152">
        <v>44165</v>
      </c>
      <c r="E2156" s="151" t="s">
        <v>301</v>
      </c>
      <c r="F2156" s="151" t="s">
        <v>302</v>
      </c>
      <c r="G2156" s="151" t="s">
        <v>817</v>
      </c>
      <c r="H2156" s="151" t="s">
        <v>538</v>
      </c>
      <c r="I2156" s="151" t="s">
        <v>62</v>
      </c>
      <c r="J2156" s="151" t="s">
        <v>62</v>
      </c>
      <c r="K2156" s="151" t="s">
        <v>736</v>
      </c>
      <c r="L2156" s="151" t="s">
        <v>1931</v>
      </c>
      <c r="M2156" s="158">
        <v>78528.42</v>
      </c>
    </row>
    <row r="2157" spans="1:13" hidden="1" outlineLevel="2" x14ac:dyDescent="0.2">
      <c r="A2157" s="156">
        <v>202011</v>
      </c>
      <c r="B2157" s="150">
        <v>40200036</v>
      </c>
      <c r="C2157" s="151" t="s">
        <v>874</v>
      </c>
      <c r="D2157" s="152">
        <v>44165</v>
      </c>
      <c r="E2157" s="151" t="s">
        <v>301</v>
      </c>
      <c r="F2157" s="151" t="s">
        <v>302</v>
      </c>
      <c r="G2157" s="151" t="s">
        <v>817</v>
      </c>
      <c r="H2157" s="151" t="s">
        <v>540</v>
      </c>
      <c r="I2157" s="151" t="s">
        <v>62</v>
      </c>
      <c r="J2157" s="151" t="s">
        <v>62</v>
      </c>
      <c r="K2157" s="151" t="s">
        <v>736</v>
      </c>
      <c r="L2157" s="151" t="s">
        <v>1931</v>
      </c>
      <c r="M2157" s="158">
        <v>82352.98</v>
      </c>
    </row>
    <row r="2158" spans="1:13" hidden="1" outlineLevel="2" x14ac:dyDescent="0.2">
      <c r="A2158" s="156">
        <v>202011</v>
      </c>
      <c r="B2158" s="150">
        <v>40200036</v>
      </c>
      <c r="C2158" s="151" t="s">
        <v>874</v>
      </c>
      <c r="D2158" s="152">
        <v>44165</v>
      </c>
      <c r="E2158" s="151" t="s">
        <v>303</v>
      </c>
      <c r="F2158" s="151" t="s">
        <v>304</v>
      </c>
      <c r="G2158" s="151" t="s">
        <v>817</v>
      </c>
      <c r="H2158" s="151" t="s">
        <v>526</v>
      </c>
      <c r="I2158" s="151" t="s">
        <v>62</v>
      </c>
      <c r="J2158" s="151" t="s">
        <v>62</v>
      </c>
      <c r="K2158" s="151" t="s">
        <v>736</v>
      </c>
      <c r="L2158" s="151" t="s">
        <v>1945</v>
      </c>
      <c r="M2158" s="158">
        <v>331</v>
      </c>
    </row>
    <row r="2159" spans="1:13" hidden="1" outlineLevel="2" x14ac:dyDescent="0.2">
      <c r="A2159" s="156">
        <v>202011</v>
      </c>
      <c r="B2159" s="150">
        <v>40200036</v>
      </c>
      <c r="C2159" s="151" t="s">
        <v>874</v>
      </c>
      <c r="D2159" s="152">
        <v>44165</v>
      </c>
      <c r="E2159" s="151" t="s">
        <v>326</v>
      </c>
      <c r="F2159" s="151" t="s">
        <v>327</v>
      </c>
      <c r="G2159" s="151" t="s">
        <v>976</v>
      </c>
      <c r="H2159" s="151" t="s">
        <v>348</v>
      </c>
      <c r="I2159" s="151" t="s">
        <v>62</v>
      </c>
      <c r="J2159" s="151" t="s">
        <v>62</v>
      </c>
      <c r="K2159" s="151" t="s">
        <v>736</v>
      </c>
      <c r="L2159" s="151" t="s">
        <v>1946</v>
      </c>
      <c r="M2159" s="158">
        <v>647</v>
      </c>
    </row>
    <row r="2160" spans="1:13" hidden="1" outlineLevel="2" x14ac:dyDescent="0.2">
      <c r="A2160" s="156">
        <v>202011</v>
      </c>
      <c r="B2160" s="150">
        <v>120000202</v>
      </c>
      <c r="C2160" s="151" t="s">
        <v>1083</v>
      </c>
      <c r="D2160" s="152">
        <v>44149</v>
      </c>
      <c r="E2160" s="151" t="s">
        <v>364</v>
      </c>
      <c r="F2160" s="151" t="s">
        <v>365</v>
      </c>
      <c r="G2160" s="151" t="s">
        <v>807</v>
      </c>
      <c r="H2160" s="151" t="s">
        <v>414</v>
      </c>
      <c r="I2160" s="151" t="s">
        <v>790</v>
      </c>
      <c r="J2160" s="151" t="s">
        <v>759</v>
      </c>
      <c r="K2160" s="151" t="s">
        <v>736</v>
      </c>
      <c r="L2160" s="151" t="s">
        <v>1947</v>
      </c>
      <c r="M2160" s="158">
        <v>6213</v>
      </c>
    </row>
    <row r="2161" spans="1:13" hidden="1" outlineLevel="2" x14ac:dyDescent="0.2">
      <c r="A2161" s="156">
        <v>202011</v>
      </c>
      <c r="B2161" s="150">
        <v>120000202</v>
      </c>
      <c r="C2161" s="151" t="s">
        <v>1083</v>
      </c>
      <c r="D2161" s="152">
        <v>44149</v>
      </c>
      <c r="E2161" s="151" t="s">
        <v>777</v>
      </c>
      <c r="F2161" s="151" t="s">
        <v>607</v>
      </c>
      <c r="G2161" s="151" t="s">
        <v>62</v>
      </c>
      <c r="H2161" s="151" t="s">
        <v>62</v>
      </c>
      <c r="I2161" s="151" t="s">
        <v>790</v>
      </c>
      <c r="J2161" s="151" t="s">
        <v>759</v>
      </c>
      <c r="K2161" s="151" t="s">
        <v>736</v>
      </c>
      <c r="L2161" s="151" t="s">
        <v>62</v>
      </c>
      <c r="M2161" s="158">
        <v>-6213</v>
      </c>
    </row>
    <row r="2162" spans="1:13" hidden="1" outlineLevel="2" x14ac:dyDescent="0.2">
      <c r="A2162" s="156">
        <v>202011</v>
      </c>
      <c r="B2162" s="150">
        <v>120000203</v>
      </c>
      <c r="C2162" s="151" t="s">
        <v>1083</v>
      </c>
      <c r="D2162" s="152">
        <v>44149</v>
      </c>
      <c r="E2162" s="151" t="s">
        <v>777</v>
      </c>
      <c r="F2162" s="151" t="s">
        <v>607</v>
      </c>
      <c r="G2162" s="151" t="s">
        <v>62</v>
      </c>
      <c r="H2162" s="151" t="s">
        <v>62</v>
      </c>
      <c r="I2162" s="151" t="s">
        <v>790</v>
      </c>
      <c r="J2162" s="151" t="s">
        <v>759</v>
      </c>
      <c r="K2162" s="151" t="s">
        <v>736</v>
      </c>
      <c r="L2162" s="151" t="s">
        <v>62</v>
      </c>
      <c r="M2162" s="158">
        <v>-41407.839999999997</v>
      </c>
    </row>
    <row r="2163" spans="1:13" hidden="1" outlineLevel="2" x14ac:dyDescent="0.2">
      <c r="A2163" s="156">
        <v>202011</v>
      </c>
      <c r="B2163" s="150">
        <v>120000203</v>
      </c>
      <c r="C2163" s="151" t="s">
        <v>1083</v>
      </c>
      <c r="D2163" s="152">
        <v>44149</v>
      </c>
      <c r="E2163" s="151" t="s">
        <v>364</v>
      </c>
      <c r="F2163" s="151" t="s">
        <v>365</v>
      </c>
      <c r="G2163" s="151" t="s">
        <v>807</v>
      </c>
      <c r="H2163" s="151" t="s">
        <v>398</v>
      </c>
      <c r="I2163" s="151" t="s">
        <v>790</v>
      </c>
      <c r="J2163" s="151" t="s">
        <v>759</v>
      </c>
      <c r="K2163" s="151" t="s">
        <v>736</v>
      </c>
      <c r="L2163" s="151" t="s">
        <v>1948</v>
      </c>
      <c r="M2163" s="158">
        <v>41407.839999999997</v>
      </c>
    </row>
    <row r="2164" spans="1:13" hidden="1" outlineLevel="2" x14ac:dyDescent="0.2">
      <c r="A2164" s="156">
        <v>202011</v>
      </c>
      <c r="B2164" s="150">
        <v>1300000628</v>
      </c>
      <c r="C2164" s="151" t="s">
        <v>944</v>
      </c>
      <c r="D2164" s="152">
        <v>44145</v>
      </c>
      <c r="E2164" s="151" t="s">
        <v>777</v>
      </c>
      <c r="F2164" s="151" t="s">
        <v>607</v>
      </c>
      <c r="G2164" s="151" t="s">
        <v>62</v>
      </c>
      <c r="H2164" s="151" t="s">
        <v>62</v>
      </c>
      <c r="I2164" s="151" t="s">
        <v>849</v>
      </c>
      <c r="J2164" s="151" t="s">
        <v>850</v>
      </c>
      <c r="K2164" s="151" t="s">
        <v>736</v>
      </c>
      <c r="L2164" s="151" t="s">
        <v>62</v>
      </c>
      <c r="M2164" s="158">
        <v>-505</v>
      </c>
    </row>
    <row r="2165" spans="1:13" hidden="1" outlineLevel="2" x14ac:dyDescent="0.2">
      <c r="A2165" s="156">
        <v>202011</v>
      </c>
      <c r="B2165" s="150">
        <v>1300000628</v>
      </c>
      <c r="C2165" s="151" t="s">
        <v>944</v>
      </c>
      <c r="D2165" s="152">
        <v>44145</v>
      </c>
      <c r="E2165" s="151" t="s">
        <v>412</v>
      </c>
      <c r="F2165" s="151" t="s">
        <v>413</v>
      </c>
      <c r="G2165" s="151" t="s">
        <v>817</v>
      </c>
      <c r="H2165" s="151" t="s">
        <v>528</v>
      </c>
      <c r="I2165" s="151" t="s">
        <v>849</v>
      </c>
      <c r="J2165" s="151" t="s">
        <v>850</v>
      </c>
      <c r="K2165" s="151" t="s">
        <v>736</v>
      </c>
      <c r="L2165" s="151" t="s">
        <v>1949</v>
      </c>
      <c r="M2165" s="158">
        <v>505</v>
      </c>
    </row>
    <row r="2166" spans="1:13" hidden="1" outlineLevel="2" x14ac:dyDescent="0.2">
      <c r="A2166" s="156">
        <v>202011</v>
      </c>
      <c r="B2166" s="150">
        <v>1300000629</v>
      </c>
      <c r="C2166" s="151" t="s">
        <v>944</v>
      </c>
      <c r="D2166" s="152">
        <v>44145</v>
      </c>
      <c r="E2166" s="151" t="s">
        <v>412</v>
      </c>
      <c r="F2166" s="151" t="s">
        <v>413</v>
      </c>
      <c r="G2166" s="151" t="s">
        <v>817</v>
      </c>
      <c r="H2166" s="151" t="s">
        <v>204</v>
      </c>
      <c r="I2166" s="151" t="s">
        <v>849</v>
      </c>
      <c r="J2166" s="151" t="s">
        <v>850</v>
      </c>
      <c r="K2166" s="151" t="s">
        <v>736</v>
      </c>
      <c r="L2166" s="151" t="s">
        <v>1950</v>
      </c>
      <c r="M2166" s="158">
        <v>455</v>
      </c>
    </row>
    <row r="2167" spans="1:13" hidden="1" outlineLevel="2" x14ac:dyDescent="0.2">
      <c r="A2167" s="156">
        <v>202011</v>
      </c>
      <c r="B2167" s="150">
        <v>1300000629</v>
      </c>
      <c r="C2167" s="151" t="s">
        <v>944</v>
      </c>
      <c r="D2167" s="152">
        <v>44145</v>
      </c>
      <c r="E2167" s="151" t="s">
        <v>777</v>
      </c>
      <c r="F2167" s="151" t="s">
        <v>607</v>
      </c>
      <c r="G2167" s="151" t="s">
        <v>62</v>
      </c>
      <c r="H2167" s="151" t="s">
        <v>62</v>
      </c>
      <c r="I2167" s="151" t="s">
        <v>849</v>
      </c>
      <c r="J2167" s="151" t="s">
        <v>850</v>
      </c>
      <c r="K2167" s="151" t="s">
        <v>736</v>
      </c>
      <c r="L2167" s="151" t="s">
        <v>62</v>
      </c>
      <c r="M2167" s="158">
        <v>-455</v>
      </c>
    </row>
    <row r="2168" spans="1:13" hidden="1" outlineLevel="2" x14ac:dyDescent="0.2">
      <c r="A2168" s="156">
        <v>202011</v>
      </c>
      <c r="B2168" s="150">
        <v>1300000630</v>
      </c>
      <c r="C2168" s="151" t="s">
        <v>944</v>
      </c>
      <c r="D2168" s="152">
        <v>44138</v>
      </c>
      <c r="E2168" s="151" t="s">
        <v>777</v>
      </c>
      <c r="F2168" s="151" t="s">
        <v>607</v>
      </c>
      <c r="G2168" s="151" t="s">
        <v>62</v>
      </c>
      <c r="H2168" s="151" t="s">
        <v>62</v>
      </c>
      <c r="I2168" s="151" t="s">
        <v>851</v>
      </c>
      <c r="J2168" s="151" t="s">
        <v>852</v>
      </c>
      <c r="K2168" s="151" t="s">
        <v>736</v>
      </c>
      <c r="L2168" s="151" t="s">
        <v>62</v>
      </c>
      <c r="M2168" s="158">
        <v>-491.25</v>
      </c>
    </row>
    <row r="2169" spans="1:13" hidden="1" outlineLevel="2" x14ac:dyDescent="0.2">
      <c r="A2169" s="156">
        <v>202011</v>
      </c>
      <c r="B2169" s="150">
        <v>1300000630</v>
      </c>
      <c r="C2169" s="151" t="s">
        <v>944</v>
      </c>
      <c r="D2169" s="152">
        <v>44138</v>
      </c>
      <c r="E2169" s="151" t="s">
        <v>322</v>
      </c>
      <c r="F2169" s="151" t="s">
        <v>323</v>
      </c>
      <c r="G2169" s="151" t="s">
        <v>876</v>
      </c>
      <c r="H2169" s="151" t="s">
        <v>466</v>
      </c>
      <c r="I2169" s="151" t="s">
        <v>851</v>
      </c>
      <c r="J2169" s="151" t="s">
        <v>852</v>
      </c>
      <c r="K2169" s="151" t="s">
        <v>736</v>
      </c>
      <c r="L2169" s="151" t="s">
        <v>977</v>
      </c>
      <c r="M2169" s="158">
        <v>491.25</v>
      </c>
    </row>
    <row r="2170" spans="1:13" hidden="1" outlineLevel="2" x14ac:dyDescent="0.2">
      <c r="A2170" s="156">
        <v>202011</v>
      </c>
      <c r="B2170" s="150">
        <v>1300000631</v>
      </c>
      <c r="C2170" s="151" t="s">
        <v>944</v>
      </c>
      <c r="D2170" s="152">
        <v>44155</v>
      </c>
      <c r="E2170" s="151" t="s">
        <v>490</v>
      </c>
      <c r="F2170" s="151" t="s">
        <v>491</v>
      </c>
      <c r="G2170" s="151" t="s">
        <v>817</v>
      </c>
      <c r="H2170" s="151" t="s">
        <v>526</v>
      </c>
      <c r="I2170" s="151" t="s">
        <v>855</v>
      </c>
      <c r="J2170" s="151" t="s">
        <v>856</v>
      </c>
      <c r="K2170" s="151" t="s">
        <v>736</v>
      </c>
      <c r="L2170" s="151" t="s">
        <v>1951</v>
      </c>
      <c r="M2170" s="158">
        <v>1945</v>
      </c>
    </row>
    <row r="2171" spans="1:13" hidden="1" outlineLevel="2" x14ac:dyDescent="0.2">
      <c r="A2171" s="156">
        <v>202011</v>
      </c>
      <c r="B2171" s="150">
        <v>1300000631</v>
      </c>
      <c r="C2171" s="151" t="s">
        <v>944</v>
      </c>
      <c r="D2171" s="152">
        <v>44155</v>
      </c>
      <c r="E2171" s="151" t="s">
        <v>777</v>
      </c>
      <c r="F2171" s="151" t="s">
        <v>607</v>
      </c>
      <c r="G2171" s="151" t="s">
        <v>62</v>
      </c>
      <c r="H2171" s="151" t="s">
        <v>62</v>
      </c>
      <c r="I2171" s="151" t="s">
        <v>855</v>
      </c>
      <c r="J2171" s="151" t="s">
        <v>856</v>
      </c>
      <c r="K2171" s="151" t="s">
        <v>736</v>
      </c>
      <c r="L2171" s="151" t="s">
        <v>62</v>
      </c>
      <c r="M2171" s="158">
        <v>-1945</v>
      </c>
    </row>
    <row r="2172" spans="1:13" hidden="1" outlineLevel="2" x14ac:dyDescent="0.2">
      <c r="A2172" s="156">
        <v>202011</v>
      </c>
      <c r="B2172" s="150">
        <v>1300000632</v>
      </c>
      <c r="C2172" s="151" t="s">
        <v>944</v>
      </c>
      <c r="D2172" s="152">
        <v>44152</v>
      </c>
      <c r="E2172" s="151" t="s">
        <v>777</v>
      </c>
      <c r="F2172" s="151" t="s">
        <v>607</v>
      </c>
      <c r="G2172" s="151" t="s">
        <v>62</v>
      </c>
      <c r="H2172" s="151" t="s">
        <v>62</v>
      </c>
      <c r="I2172" s="151" t="s">
        <v>1390</v>
      </c>
      <c r="J2172" s="151" t="s">
        <v>1391</v>
      </c>
      <c r="K2172" s="151" t="s">
        <v>736</v>
      </c>
      <c r="L2172" s="151" t="s">
        <v>62</v>
      </c>
      <c r="M2172" s="158">
        <v>-1581.84</v>
      </c>
    </row>
    <row r="2173" spans="1:13" hidden="1" outlineLevel="2" x14ac:dyDescent="0.2">
      <c r="A2173" s="156">
        <v>202011</v>
      </c>
      <c r="B2173" s="150">
        <v>1300000632</v>
      </c>
      <c r="C2173" s="151" t="s">
        <v>944</v>
      </c>
      <c r="D2173" s="152">
        <v>44152</v>
      </c>
      <c r="E2173" s="151" t="s">
        <v>322</v>
      </c>
      <c r="F2173" s="151" t="s">
        <v>323</v>
      </c>
      <c r="G2173" s="151" t="s">
        <v>817</v>
      </c>
      <c r="H2173" s="151" t="s">
        <v>526</v>
      </c>
      <c r="I2173" s="151" t="s">
        <v>1390</v>
      </c>
      <c r="J2173" s="151" t="s">
        <v>1391</v>
      </c>
      <c r="K2173" s="151" t="s">
        <v>736</v>
      </c>
      <c r="L2173" s="151" t="s">
        <v>1952</v>
      </c>
      <c r="M2173" s="158">
        <v>1581.84</v>
      </c>
    </row>
    <row r="2174" spans="1:13" hidden="1" outlineLevel="2" x14ac:dyDescent="0.2">
      <c r="A2174" s="156">
        <v>202011</v>
      </c>
      <c r="B2174" s="150">
        <v>1300000633</v>
      </c>
      <c r="C2174" s="151" t="s">
        <v>944</v>
      </c>
      <c r="D2174" s="152">
        <v>44099</v>
      </c>
      <c r="E2174" s="151" t="s">
        <v>777</v>
      </c>
      <c r="F2174" s="151" t="s">
        <v>607</v>
      </c>
      <c r="G2174" s="151" t="s">
        <v>62</v>
      </c>
      <c r="H2174" s="151" t="s">
        <v>62</v>
      </c>
      <c r="I2174" s="151" t="s">
        <v>849</v>
      </c>
      <c r="J2174" s="151" t="s">
        <v>850</v>
      </c>
      <c r="K2174" s="151" t="s">
        <v>736</v>
      </c>
      <c r="L2174" s="151" t="s">
        <v>62</v>
      </c>
      <c r="M2174" s="158">
        <v>-455</v>
      </c>
    </row>
    <row r="2175" spans="1:13" hidden="1" outlineLevel="2" x14ac:dyDescent="0.2">
      <c r="A2175" s="156">
        <v>202011</v>
      </c>
      <c r="B2175" s="150">
        <v>1300000633</v>
      </c>
      <c r="C2175" s="151" t="s">
        <v>944</v>
      </c>
      <c r="D2175" s="152">
        <v>44099</v>
      </c>
      <c r="E2175" s="151" t="s">
        <v>477</v>
      </c>
      <c r="F2175" s="151" t="s">
        <v>478</v>
      </c>
      <c r="G2175" s="151" t="s">
        <v>817</v>
      </c>
      <c r="H2175" s="151" t="s">
        <v>526</v>
      </c>
      <c r="I2175" s="151" t="s">
        <v>849</v>
      </c>
      <c r="J2175" s="151" t="s">
        <v>850</v>
      </c>
      <c r="K2175" s="151" t="s">
        <v>736</v>
      </c>
      <c r="L2175" s="151" t="s">
        <v>1953</v>
      </c>
      <c r="M2175" s="158">
        <v>455</v>
      </c>
    </row>
    <row r="2176" spans="1:13" hidden="1" outlineLevel="2" x14ac:dyDescent="0.2">
      <c r="A2176" s="156">
        <v>202011</v>
      </c>
      <c r="B2176" s="150">
        <v>1300000634</v>
      </c>
      <c r="C2176" s="151" t="s">
        <v>944</v>
      </c>
      <c r="D2176" s="152">
        <v>44153</v>
      </c>
      <c r="E2176" s="151" t="s">
        <v>777</v>
      </c>
      <c r="F2176" s="151" t="s">
        <v>607</v>
      </c>
      <c r="G2176" s="151" t="s">
        <v>62</v>
      </c>
      <c r="H2176" s="151" t="s">
        <v>62</v>
      </c>
      <c r="I2176" s="151" t="s">
        <v>1954</v>
      </c>
      <c r="J2176" s="151" t="s">
        <v>766</v>
      </c>
      <c r="K2176" s="151" t="s">
        <v>736</v>
      </c>
      <c r="L2176" s="151" t="s">
        <v>62</v>
      </c>
      <c r="M2176" s="158">
        <v>-22050.5</v>
      </c>
    </row>
    <row r="2177" spans="1:13" hidden="1" outlineLevel="2" x14ac:dyDescent="0.2">
      <c r="A2177" s="156">
        <v>202011</v>
      </c>
      <c r="B2177" s="150">
        <v>1300000634</v>
      </c>
      <c r="C2177" s="151" t="s">
        <v>944</v>
      </c>
      <c r="D2177" s="152">
        <v>44153</v>
      </c>
      <c r="E2177" s="151" t="s">
        <v>939</v>
      </c>
      <c r="F2177" s="151" t="s">
        <v>563</v>
      </c>
      <c r="G2177" s="151" t="s">
        <v>62</v>
      </c>
      <c r="H2177" s="151" t="s">
        <v>62</v>
      </c>
      <c r="I2177" s="151" t="s">
        <v>1954</v>
      </c>
      <c r="J2177" s="151" t="s">
        <v>766</v>
      </c>
      <c r="K2177" s="151" t="s">
        <v>736</v>
      </c>
      <c r="L2177" s="151" t="s">
        <v>1955</v>
      </c>
      <c r="M2177" s="158">
        <v>22050.5</v>
      </c>
    </row>
    <row r="2178" spans="1:13" hidden="1" outlineLevel="2" x14ac:dyDescent="0.2">
      <c r="A2178" s="156">
        <v>202011</v>
      </c>
      <c r="B2178" s="150">
        <v>1300000635</v>
      </c>
      <c r="C2178" s="151" t="s">
        <v>944</v>
      </c>
      <c r="D2178" s="152">
        <v>44155</v>
      </c>
      <c r="E2178" s="151" t="s">
        <v>364</v>
      </c>
      <c r="F2178" s="151" t="s">
        <v>365</v>
      </c>
      <c r="G2178" s="151" t="s">
        <v>807</v>
      </c>
      <c r="H2178" s="151" t="s">
        <v>430</v>
      </c>
      <c r="I2178" s="151" t="s">
        <v>845</v>
      </c>
      <c r="J2178" s="151" t="s">
        <v>739</v>
      </c>
      <c r="K2178" s="151" t="s">
        <v>736</v>
      </c>
      <c r="L2178" s="151" t="s">
        <v>1956</v>
      </c>
      <c r="M2178" s="158">
        <v>20000</v>
      </c>
    </row>
    <row r="2179" spans="1:13" hidden="1" outlineLevel="2" x14ac:dyDescent="0.2">
      <c r="A2179" s="156">
        <v>202011</v>
      </c>
      <c r="B2179" s="150">
        <v>1300000635</v>
      </c>
      <c r="C2179" s="151" t="s">
        <v>944</v>
      </c>
      <c r="D2179" s="152">
        <v>44155</v>
      </c>
      <c r="E2179" s="151" t="s">
        <v>777</v>
      </c>
      <c r="F2179" s="151" t="s">
        <v>607</v>
      </c>
      <c r="G2179" s="151" t="s">
        <v>62</v>
      </c>
      <c r="H2179" s="151" t="s">
        <v>62</v>
      </c>
      <c r="I2179" s="151" t="s">
        <v>845</v>
      </c>
      <c r="J2179" s="151" t="s">
        <v>739</v>
      </c>
      <c r="K2179" s="151" t="s">
        <v>736</v>
      </c>
      <c r="L2179" s="151" t="s">
        <v>62</v>
      </c>
      <c r="M2179" s="158">
        <v>-20000</v>
      </c>
    </row>
    <row r="2180" spans="1:13" hidden="1" outlineLevel="2" x14ac:dyDescent="0.2">
      <c r="A2180" s="156">
        <v>202011</v>
      </c>
      <c r="B2180" s="150">
        <v>1300000636</v>
      </c>
      <c r="C2180" s="151" t="s">
        <v>944</v>
      </c>
      <c r="D2180" s="152">
        <v>44155</v>
      </c>
      <c r="E2180" s="151" t="s">
        <v>364</v>
      </c>
      <c r="F2180" s="151" t="s">
        <v>365</v>
      </c>
      <c r="G2180" s="151" t="s">
        <v>807</v>
      </c>
      <c r="H2180" s="151" t="s">
        <v>398</v>
      </c>
      <c r="I2180" s="151" t="s">
        <v>845</v>
      </c>
      <c r="J2180" s="151" t="s">
        <v>739</v>
      </c>
      <c r="K2180" s="151" t="s">
        <v>736</v>
      </c>
      <c r="L2180" s="151" t="s">
        <v>1957</v>
      </c>
      <c r="M2180" s="158">
        <v>205000</v>
      </c>
    </row>
    <row r="2181" spans="1:13" hidden="1" outlineLevel="2" x14ac:dyDescent="0.2">
      <c r="A2181" s="156">
        <v>202011</v>
      </c>
      <c r="B2181" s="150">
        <v>1300000636</v>
      </c>
      <c r="C2181" s="151" t="s">
        <v>944</v>
      </c>
      <c r="D2181" s="152">
        <v>44155</v>
      </c>
      <c r="E2181" s="151" t="s">
        <v>777</v>
      </c>
      <c r="F2181" s="151" t="s">
        <v>607</v>
      </c>
      <c r="G2181" s="151" t="s">
        <v>62</v>
      </c>
      <c r="H2181" s="151" t="s">
        <v>62</v>
      </c>
      <c r="I2181" s="151" t="s">
        <v>845</v>
      </c>
      <c r="J2181" s="151" t="s">
        <v>739</v>
      </c>
      <c r="K2181" s="151" t="s">
        <v>736</v>
      </c>
      <c r="L2181" s="151" t="s">
        <v>62</v>
      </c>
      <c r="M2181" s="158">
        <v>-205000</v>
      </c>
    </row>
    <row r="2182" spans="1:13" hidden="1" outlineLevel="2" x14ac:dyDescent="0.2">
      <c r="A2182" s="156">
        <v>202011</v>
      </c>
      <c r="B2182" s="150">
        <v>1300000637</v>
      </c>
      <c r="C2182" s="151" t="s">
        <v>944</v>
      </c>
      <c r="D2182" s="152">
        <v>44153</v>
      </c>
      <c r="E2182" s="151" t="s">
        <v>777</v>
      </c>
      <c r="F2182" s="151" t="s">
        <v>607</v>
      </c>
      <c r="G2182" s="151" t="s">
        <v>62</v>
      </c>
      <c r="H2182" s="151" t="s">
        <v>62</v>
      </c>
      <c r="I2182" s="151" t="s">
        <v>1249</v>
      </c>
      <c r="J2182" s="151" t="s">
        <v>1250</v>
      </c>
      <c r="K2182" s="151" t="s">
        <v>736</v>
      </c>
      <c r="L2182" s="151" t="s">
        <v>62</v>
      </c>
      <c r="M2182" s="158">
        <v>-545</v>
      </c>
    </row>
    <row r="2183" spans="1:13" hidden="1" outlineLevel="2" x14ac:dyDescent="0.2">
      <c r="A2183" s="156">
        <v>202011</v>
      </c>
      <c r="B2183" s="150">
        <v>1300000637</v>
      </c>
      <c r="C2183" s="151" t="s">
        <v>944</v>
      </c>
      <c r="D2183" s="152">
        <v>44153</v>
      </c>
      <c r="E2183" s="151" t="s">
        <v>309</v>
      </c>
      <c r="F2183" s="151" t="s">
        <v>310</v>
      </c>
      <c r="G2183" s="151" t="s">
        <v>976</v>
      </c>
      <c r="H2183" s="151" t="s">
        <v>344</v>
      </c>
      <c r="I2183" s="151" t="s">
        <v>1249</v>
      </c>
      <c r="J2183" s="151" t="s">
        <v>1250</v>
      </c>
      <c r="K2183" s="151" t="s">
        <v>736</v>
      </c>
      <c r="L2183" s="151" t="s">
        <v>1958</v>
      </c>
      <c r="M2183" s="158">
        <v>545</v>
      </c>
    </row>
    <row r="2184" spans="1:13" hidden="1" outlineLevel="2" x14ac:dyDescent="0.2">
      <c r="A2184" s="156">
        <v>202011</v>
      </c>
      <c r="B2184" s="150">
        <v>1300000638</v>
      </c>
      <c r="C2184" s="151" t="s">
        <v>944</v>
      </c>
      <c r="D2184" s="152">
        <v>44159</v>
      </c>
      <c r="E2184" s="151" t="s">
        <v>332</v>
      </c>
      <c r="F2184" s="151" t="s">
        <v>333</v>
      </c>
      <c r="G2184" s="151" t="s">
        <v>807</v>
      </c>
      <c r="H2184" s="151" t="s">
        <v>414</v>
      </c>
      <c r="I2184" s="151" t="s">
        <v>1329</v>
      </c>
      <c r="J2184" s="151" t="s">
        <v>1330</v>
      </c>
      <c r="K2184" s="151" t="s">
        <v>736</v>
      </c>
      <c r="L2184" s="151" t="s">
        <v>1959</v>
      </c>
      <c r="M2184" s="158">
        <v>3900</v>
      </c>
    </row>
    <row r="2185" spans="1:13" hidden="1" outlineLevel="2" x14ac:dyDescent="0.2">
      <c r="A2185" s="156">
        <v>202011</v>
      </c>
      <c r="B2185" s="150">
        <v>1300000638</v>
      </c>
      <c r="C2185" s="151" t="s">
        <v>944</v>
      </c>
      <c r="D2185" s="152">
        <v>44159</v>
      </c>
      <c r="E2185" s="151" t="s">
        <v>777</v>
      </c>
      <c r="F2185" s="151" t="s">
        <v>607</v>
      </c>
      <c r="G2185" s="151" t="s">
        <v>62</v>
      </c>
      <c r="H2185" s="151" t="s">
        <v>62</v>
      </c>
      <c r="I2185" s="151" t="s">
        <v>1329</v>
      </c>
      <c r="J2185" s="151" t="s">
        <v>1330</v>
      </c>
      <c r="K2185" s="151" t="s">
        <v>736</v>
      </c>
      <c r="L2185" s="151" t="s">
        <v>62</v>
      </c>
      <c r="M2185" s="158">
        <v>-3900</v>
      </c>
    </row>
    <row r="2186" spans="1:13" hidden="1" outlineLevel="2" x14ac:dyDescent="0.2">
      <c r="A2186" s="156">
        <v>202011</v>
      </c>
      <c r="B2186" s="150">
        <v>1300000640</v>
      </c>
      <c r="C2186" s="151" t="s">
        <v>944</v>
      </c>
      <c r="D2186" s="152">
        <v>44165</v>
      </c>
      <c r="E2186" s="151" t="s">
        <v>506</v>
      </c>
      <c r="F2186" s="151" t="s">
        <v>507</v>
      </c>
      <c r="G2186" s="151" t="s">
        <v>817</v>
      </c>
      <c r="H2186" s="151" t="s">
        <v>526</v>
      </c>
      <c r="I2186" s="151" t="s">
        <v>843</v>
      </c>
      <c r="J2186" s="151" t="s">
        <v>844</v>
      </c>
      <c r="K2186" s="151" t="s">
        <v>736</v>
      </c>
      <c r="L2186" s="151" t="s">
        <v>1960</v>
      </c>
      <c r="M2186" s="158">
        <v>1154.44</v>
      </c>
    </row>
    <row r="2187" spans="1:13" hidden="1" outlineLevel="2" x14ac:dyDescent="0.2">
      <c r="A2187" s="156">
        <v>202011</v>
      </c>
      <c r="B2187" s="150">
        <v>1300000640</v>
      </c>
      <c r="C2187" s="151" t="s">
        <v>944</v>
      </c>
      <c r="D2187" s="152">
        <v>44165</v>
      </c>
      <c r="E2187" s="151" t="s">
        <v>777</v>
      </c>
      <c r="F2187" s="151" t="s">
        <v>607</v>
      </c>
      <c r="G2187" s="151" t="s">
        <v>62</v>
      </c>
      <c r="H2187" s="151" t="s">
        <v>62</v>
      </c>
      <c r="I2187" s="151" t="s">
        <v>843</v>
      </c>
      <c r="J2187" s="151" t="s">
        <v>844</v>
      </c>
      <c r="K2187" s="151" t="s">
        <v>736</v>
      </c>
      <c r="L2187" s="151" t="s">
        <v>62</v>
      </c>
      <c r="M2187" s="158">
        <v>-1154.44</v>
      </c>
    </row>
    <row r="2188" spans="1:13" hidden="1" outlineLevel="2" x14ac:dyDescent="0.2">
      <c r="A2188" s="156">
        <v>202011</v>
      </c>
      <c r="B2188" s="150">
        <v>1300000641</v>
      </c>
      <c r="C2188" s="151" t="s">
        <v>944</v>
      </c>
      <c r="D2188" s="152">
        <v>44162</v>
      </c>
      <c r="E2188" s="151" t="s">
        <v>777</v>
      </c>
      <c r="F2188" s="151" t="s">
        <v>607</v>
      </c>
      <c r="G2188" s="151" t="s">
        <v>62</v>
      </c>
      <c r="H2188" s="151" t="s">
        <v>62</v>
      </c>
      <c r="I2188" s="151" t="s">
        <v>780</v>
      </c>
      <c r="J2188" s="151" t="s">
        <v>735</v>
      </c>
      <c r="K2188" s="151" t="s">
        <v>736</v>
      </c>
      <c r="L2188" s="151" t="s">
        <v>62</v>
      </c>
      <c r="M2188" s="158">
        <v>-75000</v>
      </c>
    </row>
    <row r="2189" spans="1:13" hidden="1" outlineLevel="2" x14ac:dyDescent="0.2">
      <c r="A2189" s="156">
        <v>202011</v>
      </c>
      <c r="B2189" s="150">
        <v>1300000641</v>
      </c>
      <c r="C2189" s="151" t="s">
        <v>944</v>
      </c>
      <c r="D2189" s="152">
        <v>44162</v>
      </c>
      <c r="E2189" s="151" t="s">
        <v>488</v>
      </c>
      <c r="F2189" s="151" t="s">
        <v>489</v>
      </c>
      <c r="G2189" s="151" t="s">
        <v>817</v>
      </c>
      <c r="H2189" s="151" t="s">
        <v>526</v>
      </c>
      <c r="I2189" s="151" t="s">
        <v>780</v>
      </c>
      <c r="J2189" s="151" t="s">
        <v>735</v>
      </c>
      <c r="K2189" s="151" t="s">
        <v>736</v>
      </c>
      <c r="L2189" s="151" t="s">
        <v>1961</v>
      </c>
      <c r="M2189" s="158">
        <v>75000</v>
      </c>
    </row>
    <row r="2190" spans="1:13" hidden="1" outlineLevel="2" x14ac:dyDescent="0.2">
      <c r="A2190" s="156">
        <v>202011</v>
      </c>
      <c r="B2190" s="150">
        <v>1300000642</v>
      </c>
      <c r="C2190" s="151" t="s">
        <v>944</v>
      </c>
      <c r="D2190" s="152">
        <v>44165</v>
      </c>
      <c r="E2190" s="151" t="s">
        <v>777</v>
      </c>
      <c r="F2190" s="151" t="s">
        <v>607</v>
      </c>
      <c r="G2190" s="151" t="s">
        <v>62</v>
      </c>
      <c r="H2190" s="151" t="s">
        <v>62</v>
      </c>
      <c r="I2190" s="151" t="s">
        <v>1332</v>
      </c>
      <c r="J2190" s="151" t="s">
        <v>1333</v>
      </c>
      <c r="K2190" s="151" t="s">
        <v>736</v>
      </c>
      <c r="L2190" s="151" t="s">
        <v>62</v>
      </c>
      <c r="M2190" s="158">
        <v>-4665.38</v>
      </c>
    </row>
    <row r="2191" spans="1:13" hidden="1" outlineLevel="2" x14ac:dyDescent="0.2">
      <c r="A2191" s="156">
        <v>202011</v>
      </c>
      <c r="B2191" s="150">
        <v>1300000642</v>
      </c>
      <c r="C2191" s="151" t="s">
        <v>944</v>
      </c>
      <c r="D2191" s="152">
        <v>44165</v>
      </c>
      <c r="E2191" s="151" t="s">
        <v>324</v>
      </c>
      <c r="F2191" s="151" t="s">
        <v>325</v>
      </c>
      <c r="G2191" s="151" t="s">
        <v>976</v>
      </c>
      <c r="H2191" s="151" t="s">
        <v>344</v>
      </c>
      <c r="I2191" s="151" t="s">
        <v>1332</v>
      </c>
      <c r="J2191" s="151" t="s">
        <v>1333</v>
      </c>
      <c r="K2191" s="151" t="s">
        <v>736</v>
      </c>
      <c r="L2191" s="151" t="s">
        <v>1962</v>
      </c>
      <c r="M2191" s="158">
        <v>4665.38</v>
      </c>
    </row>
    <row r="2192" spans="1:13" hidden="1" outlineLevel="2" x14ac:dyDescent="0.2">
      <c r="A2192" s="156">
        <v>202011</v>
      </c>
      <c r="B2192" s="150">
        <v>1300000652</v>
      </c>
      <c r="C2192" s="151" t="s">
        <v>944</v>
      </c>
      <c r="D2192" s="152">
        <v>44146</v>
      </c>
      <c r="E2192" s="151" t="s">
        <v>316</v>
      </c>
      <c r="F2192" s="151" t="s">
        <v>317</v>
      </c>
      <c r="G2192" s="151" t="s">
        <v>817</v>
      </c>
      <c r="H2192" s="151" t="s">
        <v>540</v>
      </c>
      <c r="I2192" s="151" t="s">
        <v>860</v>
      </c>
      <c r="J2192" s="151" t="s">
        <v>861</v>
      </c>
      <c r="K2192" s="151" t="s">
        <v>736</v>
      </c>
      <c r="L2192" s="151" t="s">
        <v>1963</v>
      </c>
      <c r="M2192" s="158">
        <v>7014</v>
      </c>
    </row>
    <row r="2193" spans="1:13" hidden="1" outlineLevel="2" x14ac:dyDescent="0.2">
      <c r="A2193" s="156">
        <v>202011</v>
      </c>
      <c r="B2193" s="150">
        <v>1300000652</v>
      </c>
      <c r="C2193" s="151" t="s">
        <v>944</v>
      </c>
      <c r="D2193" s="152">
        <v>44146</v>
      </c>
      <c r="E2193" s="151" t="s">
        <v>320</v>
      </c>
      <c r="F2193" s="151" t="s">
        <v>321</v>
      </c>
      <c r="G2193" s="151" t="s">
        <v>817</v>
      </c>
      <c r="H2193" s="151" t="s">
        <v>443</v>
      </c>
      <c r="I2193" s="151" t="s">
        <v>860</v>
      </c>
      <c r="J2193" s="151" t="s">
        <v>861</v>
      </c>
      <c r="K2193" s="151" t="s">
        <v>736</v>
      </c>
      <c r="L2193" s="151" t="s">
        <v>1964</v>
      </c>
      <c r="M2193" s="158">
        <v>414.26</v>
      </c>
    </row>
    <row r="2194" spans="1:13" hidden="1" outlineLevel="2" x14ac:dyDescent="0.2">
      <c r="A2194" s="156">
        <v>202011</v>
      </c>
      <c r="B2194" s="150">
        <v>1300000652</v>
      </c>
      <c r="C2194" s="151" t="s">
        <v>944</v>
      </c>
      <c r="D2194" s="152">
        <v>44146</v>
      </c>
      <c r="E2194" s="151" t="s">
        <v>777</v>
      </c>
      <c r="F2194" s="151" t="s">
        <v>607</v>
      </c>
      <c r="G2194" s="151" t="s">
        <v>62</v>
      </c>
      <c r="H2194" s="151" t="s">
        <v>62</v>
      </c>
      <c r="I2194" s="151" t="s">
        <v>860</v>
      </c>
      <c r="J2194" s="151" t="s">
        <v>861</v>
      </c>
      <c r="K2194" s="151" t="s">
        <v>736</v>
      </c>
      <c r="L2194" s="151" t="s">
        <v>62</v>
      </c>
      <c r="M2194" s="158">
        <v>-12152.41</v>
      </c>
    </row>
    <row r="2195" spans="1:13" hidden="1" outlineLevel="2" x14ac:dyDescent="0.2">
      <c r="A2195" s="156">
        <v>202011</v>
      </c>
      <c r="B2195" s="150">
        <v>1300000652</v>
      </c>
      <c r="C2195" s="151" t="s">
        <v>944</v>
      </c>
      <c r="D2195" s="152">
        <v>44146</v>
      </c>
      <c r="E2195" s="151" t="s">
        <v>320</v>
      </c>
      <c r="F2195" s="151" t="s">
        <v>321</v>
      </c>
      <c r="G2195" s="151" t="s">
        <v>817</v>
      </c>
      <c r="H2195" s="151" t="s">
        <v>526</v>
      </c>
      <c r="I2195" s="151" t="s">
        <v>860</v>
      </c>
      <c r="J2195" s="151" t="s">
        <v>861</v>
      </c>
      <c r="K2195" s="151" t="s">
        <v>736</v>
      </c>
      <c r="L2195" s="151" t="s">
        <v>1965</v>
      </c>
      <c r="M2195" s="158">
        <v>255.4</v>
      </c>
    </row>
    <row r="2196" spans="1:13" hidden="1" outlineLevel="2" x14ac:dyDescent="0.2">
      <c r="A2196" s="156">
        <v>202011</v>
      </c>
      <c r="B2196" s="150">
        <v>1300000652</v>
      </c>
      <c r="C2196" s="151" t="s">
        <v>944</v>
      </c>
      <c r="D2196" s="152">
        <v>44146</v>
      </c>
      <c r="E2196" s="151" t="s">
        <v>320</v>
      </c>
      <c r="F2196" s="151" t="s">
        <v>321</v>
      </c>
      <c r="G2196" s="151" t="s">
        <v>817</v>
      </c>
      <c r="H2196" s="151" t="s">
        <v>443</v>
      </c>
      <c r="I2196" s="151" t="s">
        <v>860</v>
      </c>
      <c r="J2196" s="151" t="s">
        <v>861</v>
      </c>
      <c r="K2196" s="151" t="s">
        <v>736</v>
      </c>
      <c r="L2196" s="151" t="s">
        <v>1966</v>
      </c>
      <c r="M2196" s="158">
        <v>257.81</v>
      </c>
    </row>
    <row r="2197" spans="1:13" hidden="1" outlineLevel="2" x14ac:dyDescent="0.2">
      <c r="A2197" s="156">
        <v>202011</v>
      </c>
      <c r="B2197" s="150">
        <v>1300000652</v>
      </c>
      <c r="C2197" s="151" t="s">
        <v>944</v>
      </c>
      <c r="D2197" s="152">
        <v>44146</v>
      </c>
      <c r="E2197" s="151" t="s">
        <v>316</v>
      </c>
      <c r="F2197" s="151" t="s">
        <v>317</v>
      </c>
      <c r="G2197" s="151" t="s">
        <v>817</v>
      </c>
      <c r="H2197" s="151" t="s">
        <v>540</v>
      </c>
      <c r="I2197" s="151" t="s">
        <v>860</v>
      </c>
      <c r="J2197" s="151" t="s">
        <v>861</v>
      </c>
      <c r="K2197" s="151" t="s">
        <v>736</v>
      </c>
      <c r="L2197" s="151" t="s">
        <v>1967</v>
      </c>
      <c r="M2197" s="158">
        <v>125.99</v>
      </c>
    </row>
    <row r="2198" spans="1:13" hidden="1" outlineLevel="2" x14ac:dyDescent="0.2">
      <c r="A2198" s="156">
        <v>202011</v>
      </c>
      <c r="B2198" s="150">
        <v>1300000652</v>
      </c>
      <c r="C2198" s="151" t="s">
        <v>944</v>
      </c>
      <c r="D2198" s="152">
        <v>44146</v>
      </c>
      <c r="E2198" s="151" t="s">
        <v>316</v>
      </c>
      <c r="F2198" s="151" t="s">
        <v>317</v>
      </c>
      <c r="G2198" s="151" t="s">
        <v>817</v>
      </c>
      <c r="H2198" s="151" t="s">
        <v>540</v>
      </c>
      <c r="I2198" s="151" t="s">
        <v>860</v>
      </c>
      <c r="J2198" s="151" t="s">
        <v>861</v>
      </c>
      <c r="K2198" s="151" t="s">
        <v>736</v>
      </c>
      <c r="L2198" s="151" t="s">
        <v>1968</v>
      </c>
      <c r="M2198" s="158">
        <v>2097.35</v>
      </c>
    </row>
    <row r="2199" spans="1:13" hidden="1" outlineLevel="2" x14ac:dyDescent="0.2">
      <c r="A2199" s="156">
        <v>202011</v>
      </c>
      <c r="B2199" s="150">
        <v>1300000652</v>
      </c>
      <c r="C2199" s="151" t="s">
        <v>944</v>
      </c>
      <c r="D2199" s="152">
        <v>44146</v>
      </c>
      <c r="E2199" s="151" t="s">
        <v>316</v>
      </c>
      <c r="F2199" s="151" t="s">
        <v>317</v>
      </c>
      <c r="G2199" s="151" t="s">
        <v>817</v>
      </c>
      <c r="H2199" s="151" t="s">
        <v>526</v>
      </c>
      <c r="I2199" s="151" t="s">
        <v>860</v>
      </c>
      <c r="J2199" s="151" t="s">
        <v>861</v>
      </c>
      <c r="K2199" s="151" t="s">
        <v>736</v>
      </c>
      <c r="L2199" s="151" t="s">
        <v>1969</v>
      </c>
      <c r="M2199" s="158">
        <v>250.68</v>
      </c>
    </row>
    <row r="2200" spans="1:13" hidden="1" outlineLevel="2" x14ac:dyDescent="0.2">
      <c r="A2200" s="156">
        <v>202011</v>
      </c>
      <c r="B2200" s="150">
        <v>1300000652</v>
      </c>
      <c r="C2200" s="151" t="s">
        <v>944</v>
      </c>
      <c r="D2200" s="152">
        <v>44146</v>
      </c>
      <c r="E2200" s="151" t="s">
        <v>316</v>
      </c>
      <c r="F2200" s="151" t="s">
        <v>317</v>
      </c>
      <c r="G2200" s="151" t="s">
        <v>817</v>
      </c>
      <c r="H2200" s="151" t="s">
        <v>526</v>
      </c>
      <c r="I2200" s="151" t="s">
        <v>860</v>
      </c>
      <c r="J2200" s="151" t="s">
        <v>861</v>
      </c>
      <c r="K2200" s="151" t="s">
        <v>736</v>
      </c>
      <c r="L2200" s="151" t="s">
        <v>1970</v>
      </c>
      <c r="M2200" s="158">
        <v>123.45</v>
      </c>
    </row>
    <row r="2201" spans="1:13" hidden="1" outlineLevel="2" x14ac:dyDescent="0.2">
      <c r="A2201" s="156">
        <v>202011</v>
      </c>
      <c r="B2201" s="150">
        <v>1300000652</v>
      </c>
      <c r="C2201" s="151" t="s">
        <v>944</v>
      </c>
      <c r="D2201" s="152">
        <v>44146</v>
      </c>
      <c r="E2201" s="151" t="s">
        <v>316</v>
      </c>
      <c r="F2201" s="151" t="s">
        <v>317</v>
      </c>
      <c r="G2201" s="151" t="s">
        <v>817</v>
      </c>
      <c r="H2201" s="151" t="s">
        <v>540</v>
      </c>
      <c r="I2201" s="151" t="s">
        <v>860</v>
      </c>
      <c r="J2201" s="151" t="s">
        <v>861</v>
      </c>
      <c r="K2201" s="151" t="s">
        <v>736</v>
      </c>
      <c r="L2201" s="151" t="s">
        <v>1971</v>
      </c>
      <c r="M2201" s="158">
        <v>239.23</v>
      </c>
    </row>
    <row r="2202" spans="1:13" hidden="1" outlineLevel="2" x14ac:dyDescent="0.2">
      <c r="A2202" s="156">
        <v>202011</v>
      </c>
      <c r="B2202" s="150">
        <v>1300000652</v>
      </c>
      <c r="C2202" s="151" t="s">
        <v>944</v>
      </c>
      <c r="D2202" s="152">
        <v>44146</v>
      </c>
      <c r="E2202" s="151" t="s">
        <v>316</v>
      </c>
      <c r="F2202" s="151" t="s">
        <v>317</v>
      </c>
      <c r="G2202" s="151" t="s">
        <v>817</v>
      </c>
      <c r="H2202" s="151" t="s">
        <v>536</v>
      </c>
      <c r="I2202" s="151" t="s">
        <v>860</v>
      </c>
      <c r="J2202" s="151" t="s">
        <v>861</v>
      </c>
      <c r="K2202" s="151" t="s">
        <v>736</v>
      </c>
      <c r="L2202" s="151" t="s">
        <v>1972</v>
      </c>
      <c r="M2202" s="158">
        <v>123.45</v>
      </c>
    </row>
    <row r="2203" spans="1:13" hidden="1" outlineLevel="2" x14ac:dyDescent="0.2">
      <c r="A2203" s="156">
        <v>202011</v>
      </c>
      <c r="B2203" s="150">
        <v>1300000652</v>
      </c>
      <c r="C2203" s="151" t="s">
        <v>944</v>
      </c>
      <c r="D2203" s="152">
        <v>44146</v>
      </c>
      <c r="E2203" s="151" t="s">
        <v>316</v>
      </c>
      <c r="F2203" s="151" t="s">
        <v>317</v>
      </c>
      <c r="G2203" s="151" t="s">
        <v>817</v>
      </c>
      <c r="H2203" s="151" t="s">
        <v>536</v>
      </c>
      <c r="I2203" s="151" t="s">
        <v>860</v>
      </c>
      <c r="J2203" s="151" t="s">
        <v>861</v>
      </c>
      <c r="K2203" s="151" t="s">
        <v>736</v>
      </c>
      <c r="L2203" s="151" t="s">
        <v>1973</v>
      </c>
      <c r="M2203" s="158">
        <v>635.72</v>
      </c>
    </row>
    <row r="2204" spans="1:13" hidden="1" outlineLevel="2" x14ac:dyDescent="0.2">
      <c r="A2204" s="156">
        <v>202011</v>
      </c>
      <c r="B2204" s="150">
        <v>1300000652</v>
      </c>
      <c r="C2204" s="151" t="s">
        <v>944</v>
      </c>
      <c r="D2204" s="152">
        <v>44146</v>
      </c>
      <c r="E2204" s="151" t="s">
        <v>316</v>
      </c>
      <c r="F2204" s="151" t="s">
        <v>317</v>
      </c>
      <c r="G2204" s="151" t="s">
        <v>817</v>
      </c>
      <c r="H2204" s="151" t="s">
        <v>536</v>
      </c>
      <c r="I2204" s="151" t="s">
        <v>860</v>
      </c>
      <c r="J2204" s="151" t="s">
        <v>861</v>
      </c>
      <c r="K2204" s="151" t="s">
        <v>736</v>
      </c>
      <c r="L2204" s="151" t="s">
        <v>1974</v>
      </c>
      <c r="M2204" s="158">
        <v>123.45</v>
      </c>
    </row>
    <row r="2205" spans="1:13" hidden="1" outlineLevel="2" x14ac:dyDescent="0.2">
      <c r="A2205" s="156">
        <v>202011</v>
      </c>
      <c r="B2205" s="150">
        <v>1300000652</v>
      </c>
      <c r="C2205" s="151" t="s">
        <v>944</v>
      </c>
      <c r="D2205" s="152">
        <v>44146</v>
      </c>
      <c r="E2205" s="151" t="s">
        <v>316</v>
      </c>
      <c r="F2205" s="151" t="s">
        <v>317</v>
      </c>
      <c r="G2205" s="151" t="s">
        <v>817</v>
      </c>
      <c r="H2205" s="151" t="s">
        <v>536</v>
      </c>
      <c r="I2205" s="151" t="s">
        <v>860</v>
      </c>
      <c r="J2205" s="151" t="s">
        <v>861</v>
      </c>
      <c r="K2205" s="151" t="s">
        <v>736</v>
      </c>
      <c r="L2205" s="151" t="s">
        <v>1975</v>
      </c>
      <c r="M2205" s="158">
        <v>368.17</v>
      </c>
    </row>
    <row r="2206" spans="1:13" hidden="1" outlineLevel="2" x14ac:dyDescent="0.2">
      <c r="A2206" s="156">
        <v>202011</v>
      </c>
      <c r="B2206" s="150">
        <v>1300000652</v>
      </c>
      <c r="C2206" s="151" t="s">
        <v>944</v>
      </c>
      <c r="D2206" s="152">
        <v>44146</v>
      </c>
      <c r="E2206" s="151" t="s">
        <v>316</v>
      </c>
      <c r="F2206" s="151" t="s">
        <v>317</v>
      </c>
      <c r="G2206" s="151" t="s">
        <v>807</v>
      </c>
      <c r="H2206" s="151" t="s">
        <v>418</v>
      </c>
      <c r="I2206" s="151" t="s">
        <v>860</v>
      </c>
      <c r="J2206" s="151" t="s">
        <v>861</v>
      </c>
      <c r="K2206" s="151" t="s">
        <v>736</v>
      </c>
      <c r="L2206" s="151" t="s">
        <v>1976</v>
      </c>
      <c r="M2206" s="158">
        <v>123.45</v>
      </c>
    </row>
    <row r="2207" spans="1:13" hidden="1" outlineLevel="2" x14ac:dyDescent="0.2">
      <c r="A2207" s="156">
        <v>202011</v>
      </c>
      <c r="B2207" s="150">
        <v>1300000656</v>
      </c>
      <c r="C2207" s="151" t="s">
        <v>944</v>
      </c>
      <c r="D2207" s="152">
        <v>44153</v>
      </c>
      <c r="E2207" s="151" t="s">
        <v>939</v>
      </c>
      <c r="F2207" s="151" t="s">
        <v>563</v>
      </c>
      <c r="G2207" s="151" t="s">
        <v>62</v>
      </c>
      <c r="H2207" s="151" t="s">
        <v>62</v>
      </c>
      <c r="I2207" s="151" t="s">
        <v>1977</v>
      </c>
      <c r="J2207" s="151" t="s">
        <v>1602</v>
      </c>
      <c r="K2207" s="151" t="s">
        <v>736</v>
      </c>
      <c r="L2207" s="151" t="s">
        <v>1978</v>
      </c>
      <c r="M2207" s="158">
        <v>50436.98</v>
      </c>
    </row>
    <row r="2208" spans="1:13" hidden="1" outlineLevel="2" x14ac:dyDescent="0.2">
      <c r="A2208" s="156">
        <v>202011</v>
      </c>
      <c r="B2208" s="150">
        <v>1300000656</v>
      </c>
      <c r="C2208" s="151" t="s">
        <v>944</v>
      </c>
      <c r="D2208" s="152">
        <v>44153</v>
      </c>
      <c r="E2208" s="151" t="s">
        <v>777</v>
      </c>
      <c r="F2208" s="151" t="s">
        <v>607</v>
      </c>
      <c r="G2208" s="151" t="s">
        <v>62</v>
      </c>
      <c r="H2208" s="151" t="s">
        <v>62</v>
      </c>
      <c r="I2208" s="151" t="s">
        <v>1977</v>
      </c>
      <c r="J2208" s="151" t="s">
        <v>1602</v>
      </c>
      <c r="K2208" s="151" t="s">
        <v>736</v>
      </c>
      <c r="L2208" s="151" t="s">
        <v>62</v>
      </c>
      <c r="M2208" s="158">
        <v>-50436.98</v>
      </c>
    </row>
    <row r="2209" spans="1:13" hidden="1" outlineLevel="2" x14ac:dyDescent="0.2">
      <c r="A2209" s="156">
        <v>202011</v>
      </c>
      <c r="B2209" s="150">
        <v>1300000659</v>
      </c>
      <c r="C2209" s="151" t="s">
        <v>944</v>
      </c>
      <c r="D2209" s="152">
        <v>44155</v>
      </c>
      <c r="E2209" s="151" t="s">
        <v>777</v>
      </c>
      <c r="F2209" s="151" t="s">
        <v>607</v>
      </c>
      <c r="G2209" s="151" t="s">
        <v>62</v>
      </c>
      <c r="H2209" s="151" t="s">
        <v>62</v>
      </c>
      <c r="I2209" s="151" t="s">
        <v>845</v>
      </c>
      <c r="J2209" s="151" t="s">
        <v>739</v>
      </c>
      <c r="K2209" s="151" t="s">
        <v>736</v>
      </c>
      <c r="L2209" s="151" t="s">
        <v>62</v>
      </c>
      <c r="M2209" s="158">
        <v>-30000</v>
      </c>
    </row>
    <row r="2210" spans="1:13" hidden="1" outlineLevel="2" x14ac:dyDescent="0.2">
      <c r="A2210" s="156">
        <v>202011</v>
      </c>
      <c r="B2210" s="150">
        <v>1300000659</v>
      </c>
      <c r="C2210" s="151" t="s">
        <v>944</v>
      </c>
      <c r="D2210" s="152">
        <v>44155</v>
      </c>
      <c r="E2210" s="151" t="s">
        <v>364</v>
      </c>
      <c r="F2210" s="151" t="s">
        <v>365</v>
      </c>
      <c r="G2210" s="151" t="s">
        <v>876</v>
      </c>
      <c r="H2210" s="151" t="s">
        <v>368</v>
      </c>
      <c r="I2210" s="151" t="s">
        <v>845</v>
      </c>
      <c r="J2210" s="151" t="s">
        <v>739</v>
      </c>
      <c r="K2210" s="151" t="s">
        <v>736</v>
      </c>
      <c r="L2210" s="151" t="s">
        <v>1979</v>
      </c>
      <c r="M2210" s="158">
        <v>23287.35</v>
      </c>
    </row>
    <row r="2211" spans="1:13" hidden="1" outlineLevel="2" x14ac:dyDescent="0.2">
      <c r="A2211" s="156">
        <v>202011</v>
      </c>
      <c r="B2211" s="150">
        <v>1300000659</v>
      </c>
      <c r="C2211" s="151" t="s">
        <v>944</v>
      </c>
      <c r="D2211" s="152">
        <v>44155</v>
      </c>
      <c r="E2211" s="151" t="s">
        <v>366</v>
      </c>
      <c r="F2211" s="151" t="s">
        <v>367</v>
      </c>
      <c r="G2211" s="151" t="s">
        <v>876</v>
      </c>
      <c r="H2211" s="151" t="s">
        <v>368</v>
      </c>
      <c r="I2211" s="151" t="s">
        <v>845</v>
      </c>
      <c r="J2211" s="151" t="s">
        <v>739</v>
      </c>
      <c r="K2211" s="151" t="s">
        <v>736</v>
      </c>
      <c r="L2211" s="151" t="s">
        <v>1979</v>
      </c>
      <c r="M2211" s="158">
        <v>6712.65</v>
      </c>
    </row>
    <row r="2212" spans="1:13" hidden="1" outlineLevel="2" x14ac:dyDescent="0.2">
      <c r="A2212" s="156">
        <v>202011</v>
      </c>
      <c r="B2212" s="150">
        <v>1300000667</v>
      </c>
      <c r="C2212" s="151" t="s">
        <v>944</v>
      </c>
      <c r="D2212" s="152">
        <v>44153</v>
      </c>
      <c r="E2212" s="151" t="s">
        <v>777</v>
      </c>
      <c r="F2212" s="151" t="s">
        <v>607</v>
      </c>
      <c r="G2212" s="151" t="s">
        <v>62</v>
      </c>
      <c r="H2212" s="151" t="s">
        <v>62</v>
      </c>
      <c r="I2212" s="151" t="s">
        <v>846</v>
      </c>
      <c r="J2212" s="151" t="s">
        <v>847</v>
      </c>
      <c r="K2212" s="151" t="s">
        <v>736</v>
      </c>
      <c r="L2212" s="151" t="s">
        <v>62</v>
      </c>
      <c r="M2212" s="158">
        <v>-2500</v>
      </c>
    </row>
    <row r="2213" spans="1:13" hidden="1" outlineLevel="2" x14ac:dyDescent="0.2">
      <c r="A2213" s="156">
        <v>202011</v>
      </c>
      <c r="B2213" s="150">
        <v>1300000667</v>
      </c>
      <c r="C2213" s="151" t="s">
        <v>944</v>
      </c>
      <c r="D2213" s="152">
        <v>44153</v>
      </c>
      <c r="E2213" s="151" t="s">
        <v>305</v>
      </c>
      <c r="F2213" s="151" t="s">
        <v>306</v>
      </c>
      <c r="G2213" s="151" t="s">
        <v>807</v>
      </c>
      <c r="H2213" s="151" t="s">
        <v>418</v>
      </c>
      <c r="I2213" s="151" t="s">
        <v>846</v>
      </c>
      <c r="J2213" s="151" t="s">
        <v>847</v>
      </c>
      <c r="K2213" s="151" t="s">
        <v>736</v>
      </c>
      <c r="L2213" s="151" t="s">
        <v>1980</v>
      </c>
      <c r="M2213" s="158">
        <v>2500</v>
      </c>
    </row>
    <row r="2214" spans="1:13" hidden="1" outlineLevel="2" x14ac:dyDescent="0.2">
      <c r="A2214" s="156">
        <v>202011</v>
      </c>
      <c r="B2214" s="150">
        <v>1300000691</v>
      </c>
      <c r="C2214" s="151" t="s">
        <v>944</v>
      </c>
      <c r="D2214" s="152">
        <v>44109</v>
      </c>
      <c r="E2214" s="151" t="s">
        <v>366</v>
      </c>
      <c r="F2214" s="151" t="s">
        <v>367</v>
      </c>
      <c r="G2214" s="151" t="s">
        <v>807</v>
      </c>
      <c r="H2214" s="151" t="s">
        <v>414</v>
      </c>
      <c r="I2214" s="151" t="s">
        <v>790</v>
      </c>
      <c r="J2214" s="151" t="s">
        <v>759</v>
      </c>
      <c r="K2214" s="151" t="s">
        <v>736</v>
      </c>
      <c r="L2214" s="151" t="s">
        <v>1981</v>
      </c>
      <c r="M2214" s="158">
        <v>2050</v>
      </c>
    </row>
    <row r="2215" spans="1:13" hidden="1" outlineLevel="2" x14ac:dyDescent="0.2">
      <c r="A2215" s="156">
        <v>202011</v>
      </c>
      <c r="B2215" s="150">
        <v>1300000691</v>
      </c>
      <c r="C2215" s="151" t="s">
        <v>944</v>
      </c>
      <c r="D2215" s="152">
        <v>44109</v>
      </c>
      <c r="E2215" s="151" t="s">
        <v>394</v>
      </c>
      <c r="F2215" s="151" t="s">
        <v>395</v>
      </c>
      <c r="G2215" s="151" t="s">
        <v>807</v>
      </c>
      <c r="H2215" s="151" t="s">
        <v>414</v>
      </c>
      <c r="I2215" s="151" t="s">
        <v>790</v>
      </c>
      <c r="J2215" s="151" t="s">
        <v>759</v>
      </c>
      <c r="K2215" s="151" t="s">
        <v>736</v>
      </c>
      <c r="L2215" s="151" t="s">
        <v>1981</v>
      </c>
      <c r="M2215" s="158">
        <v>19337</v>
      </c>
    </row>
    <row r="2216" spans="1:13" hidden="1" outlineLevel="2" x14ac:dyDescent="0.2">
      <c r="A2216" s="156">
        <v>202011</v>
      </c>
      <c r="B2216" s="150">
        <v>1300000691</v>
      </c>
      <c r="C2216" s="151" t="s">
        <v>944</v>
      </c>
      <c r="D2216" s="152">
        <v>44109</v>
      </c>
      <c r="E2216" s="151" t="s">
        <v>777</v>
      </c>
      <c r="F2216" s="151" t="s">
        <v>607</v>
      </c>
      <c r="G2216" s="151" t="s">
        <v>62</v>
      </c>
      <c r="H2216" s="151" t="s">
        <v>62</v>
      </c>
      <c r="I2216" s="151" t="s">
        <v>790</v>
      </c>
      <c r="J2216" s="151" t="s">
        <v>759</v>
      </c>
      <c r="K2216" s="151" t="s">
        <v>736</v>
      </c>
      <c r="L2216" s="151" t="s">
        <v>62</v>
      </c>
      <c r="M2216" s="158">
        <v>-83787</v>
      </c>
    </row>
    <row r="2217" spans="1:13" hidden="1" outlineLevel="2" x14ac:dyDescent="0.2">
      <c r="A2217" s="156">
        <v>202011</v>
      </c>
      <c r="B2217" s="150">
        <v>1300000691</v>
      </c>
      <c r="C2217" s="151" t="s">
        <v>944</v>
      </c>
      <c r="D2217" s="152">
        <v>44109</v>
      </c>
      <c r="E2217" s="151" t="s">
        <v>364</v>
      </c>
      <c r="F2217" s="151" t="s">
        <v>365</v>
      </c>
      <c r="G2217" s="151" t="s">
        <v>807</v>
      </c>
      <c r="H2217" s="151" t="s">
        <v>414</v>
      </c>
      <c r="I2217" s="151" t="s">
        <v>790</v>
      </c>
      <c r="J2217" s="151" t="s">
        <v>759</v>
      </c>
      <c r="K2217" s="151" t="s">
        <v>736</v>
      </c>
      <c r="L2217" s="151" t="s">
        <v>1982</v>
      </c>
      <c r="M2217" s="158">
        <v>62400</v>
      </c>
    </row>
    <row r="2218" spans="1:13" hidden="1" outlineLevel="2" x14ac:dyDescent="0.2">
      <c r="A2218" s="156">
        <v>202011</v>
      </c>
      <c r="B2218" s="150">
        <v>1300000692</v>
      </c>
      <c r="C2218" s="151" t="s">
        <v>944</v>
      </c>
      <c r="D2218" s="152">
        <v>44149</v>
      </c>
      <c r="E2218" s="151" t="s">
        <v>364</v>
      </c>
      <c r="F2218" s="151" t="s">
        <v>365</v>
      </c>
      <c r="G2218" s="151" t="s">
        <v>807</v>
      </c>
      <c r="H2218" s="151" t="s">
        <v>396</v>
      </c>
      <c r="I2218" s="151" t="s">
        <v>790</v>
      </c>
      <c r="J2218" s="151" t="s">
        <v>759</v>
      </c>
      <c r="K2218" s="151" t="s">
        <v>736</v>
      </c>
      <c r="L2218" s="151" t="s">
        <v>1983</v>
      </c>
      <c r="M2218" s="158">
        <v>25766.9</v>
      </c>
    </row>
    <row r="2219" spans="1:13" hidden="1" outlineLevel="2" x14ac:dyDescent="0.2">
      <c r="A2219" s="156">
        <v>202011</v>
      </c>
      <c r="B2219" s="150">
        <v>1300000692</v>
      </c>
      <c r="C2219" s="151" t="s">
        <v>944</v>
      </c>
      <c r="D2219" s="152">
        <v>44149</v>
      </c>
      <c r="E2219" s="151" t="s">
        <v>777</v>
      </c>
      <c r="F2219" s="151" t="s">
        <v>607</v>
      </c>
      <c r="G2219" s="151" t="s">
        <v>62</v>
      </c>
      <c r="H2219" s="151" t="s">
        <v>62</v>
      </c>
      <c r="I2219" s="151" t="s">
        <v>790</v>
      </c>
      <c r="J2219" s="151" t="s">
        <v>759</v>
      </c>
      <c r="K2219" s="151" t="s">
        <v>736</v>
      </c>
      <c r="L2219" s="151" t="s">
        <v>62</v>
      </c>
      <c r="M2219" s="158">
        <v>-25766.9</v>
      </c>
    </row>
    <row r="2220" spans="1:13" hidden="1" outlineLevel="2" x14ac:dyDescent="0.2">
      <c r="A2220" s="156">
        <v>202011</v>
      </c>
      <c r="B2220" s="150">
        <v>1300000693</v>
      </c>
      <c r="C2220" s="151" t="s">
        <v>944</v>
      </c>
      <c r="D2220" s="152">
        <v>44109</v>
      </c>
      <c r="E2220" s="151" t="s">
        <v>777</v>
      </c>
      <c r="F2220" s="151" t="s">
        <v>607</v>
      </c>
      <c r="G2220" s="151" t="s">
        <v>62</v>
      </c>
      <c r="H2220" s="151" t="s">
        <v>62</v>
      </c>
      <c r="I2220" s="151" t="s">
        <v>790</v>
      </c>
      <c r="J2220" s="151" t="s">
        <v>759</v>
      </c>
      <c r="K2220" s="151" t="s">
        <v>736</v>
      </c>
      <c r="L2220" s="151" t="s">
        <v>62</v>
      </c>
      <c r="M2220" s="158">
        <v>-50000</v>
      </c>
    </row>
    <row r="2221" spans="1:13" hidden="1" outlineLevel="2" x14ac:dyDescent="0.2">
      <c r="A2221" s="156">
        <v>202011</v>
      </c>
      <c r="B2221" s="150">
        <v>1300000693</v>
      </c>
      <c r="C2221" s="151" t="s">
        <v>944</v>
      </c>
      <c r="D2221" s="152">
        <v>44109</v>
      </c>
      <c r="E2221" s="151" t="s">
        <v>364</v>
      </c>
      <c r="F2221" s="151" t="s">
        <v>365</v>
      </c>
      <c r="G2221" s="151" t="s">
        <v>807</v>
      </c>
      <c r="H2221" s="151" t="s">
        <v>422</v>
      </c>
      <c r="I2221" s="151" t="s">
        <v>790</v>
      </c>
      <c r="J2221" s="151" t="s">
        <v>759</v>
      </c>
      <c r="K2221" s="151" t="s">
        <v>736</v>
      </c>
      <c r="L2221" s="151" t="s">
        <v>1984</v>
      </c>
      <c r="M2221" s="158">
        <v>50000</v>
      </c>
    </row>
    <row r="2222" spans="1:13" hidden="1" outlineLevel="2" x14ac:dyDescent="0.2">
      <c r="A2222" s="156">
        <v>202011</v>
      </c>
      <c r="B2222" s="150">
        <v>1300000694</v>
      </c>
      <c r="C2222" s="151" t="s">
        <v>944</v>
      </c>
      <c r="D2222" s="152">
        <v>44149</v>
      </c>
      <c r="E2222" s="151" t="s">
        <v>364</v>
      </c>
      <c r="F2222" s="151" t="s">
        <v>365</v>
      </c>
      <c r="G2222" s="151" t="s">
        <v>807</v>
      </c>
      <c r="H2222" s="151" t="s">
        <v>398</v>
      </c>
      <c r="I2222" s="151" t="s">
        <v>790</v>
      </c>
      <c r="J2222" s="151" t="s">
        <v>759</v>
      </c>
      <c r="K2222" s="151" t="s">
        <v>736</v>
      </c>
      <c r="L2222" s="151" t="s">
        <v>1985</v>
      </c>
      <c r="M2222" s="158">
        <v>17916.03</v>
      </c>
    </row>
    <row r="2223" spans="1:13" hidden="1" outlineLevel="2" x14ac:dyDescent="0.2">
      <c r="A2223" s="156">
        <v>202011</v>
      </c>
      <c r="B2223" s="150">
        <v>1300000694</v>
      </c>
      <c r="C2223" s="151" t="s">
        <v>944</v>
      </c>
      <c r="D2223" s="152">
        <v>44149</v>
      </c>
      <c r="E2223" s="151" t="s">
        <v>777</v>
      </c>
      <c r="F2223" s="151" t="s">
        <v>607</v>
      </c>
      <c r="G2223" s="151" t="s">
        <v>62</v>
      </c>
      <c r="H2223" s="151" t="s">
        <v>62</v>
      </c>
      <c r="I2223" s="151" t="s">
        <v>790</v>
      </c>
      <c r="J2223" s="151" t="s">
        <v>759</v>
      </c>
      <c r="K2223" s="151" t="s">
        <v>736</v>
      </c>
      <c r="L2223" s="151" t="s">
        <v>62</v>
      </c>
      <c r="M2223" s="158">
        <v>-17916.03</v>
      </c>
    </row>
    <row r="2224" spans="1:13" hidden="1" outlineLevel="1" collapsed="1" x14ac:dyDescent="0.2">
      <c r="A2224" s="157">
        <v>202011</v>
      </c>
      <c r="B2224" s="153"/>
      <c r="C2224" s="154"/>
      <c r="D2224" s="155"/>
      <c r="E2224" s="154"/>
      <c r="F2224" s="154"/>
      <c r="G2224" s="154"/>
      <c r="H2224" s="154"/>
      <c r="I2224" s="154"/>
      <c r="J2224" s="154"/>
      <c r="K2224" s="154"/>
      <c r="L2224" s="154"/>
      <c r="M2224" s="159">
        <f>SUBTOTAL(9,M2029:M2223)</f>
        <v>0</v>
      </c>
    </row>
    <row r="2225" spans="1:13" hidden="1" outlineLevel="2" x14ac:dyDescent="0.2">
      <c r="A2225" s="156">
        <v>202012</v>
      </c>
      <c r="B2225" s="150">
        <v>3100030</v>
      </c>
      <c r="C2225" s="151" t="s">
        <v>732</v>
      </c>
      <c r="D2225" s="152">
        <v>44172</v>
      </c>
      <c r="E2225" s="151" t="s">
        <v>741</v>
      </c>
      <c r="F2225" s="151" t="s">
        <v>586</v>
      </c>
      <c r="G2225" s="151" t="s">
        <v>62</v>
      </c>
      <c r="H2225" s="151" t="s">
        <v>62</v>
      </c>
      <c r="I2225" s="151" t="s">
        <v>62</v>
      </c>
      <c r="J2225" s="151" t="s">
        <v>62</v>
      </c>
      <c r="K2225" s="151" t="s">
        <v>736</v>
      </c>
      <c r="L2225" s="151" t="s">
        <v>1986</v>
      </c>
      <c r="M2225" s="158">
        <v>43500</v>
      </c>
    </row>
    <row r="2226" spans="1:13" hidden="1" outlineLevel="2" x14ac:dyDescent="0.2">
      <c r="A2226" s="156">
        <v>202012</v>
      </c>
      <c r="B2226" s="150">
        <v>3100030</v>
      </c>
      <c r="C2226" s="151" t="s">
        <v>732</v>
      </c>
      <c r="D2226" s="152">
        <v>44172</v>
      </c>
      <c r="E2226" s="151" t="s">
        <v>733</v>
      </c>
      <c r="F2226" s="151" t="s">
        <v>13</v>
      </c>
      <c r="G2226" s="151" t="s">
        <v>62</v>
      </c>
      <c r="H2226" s="151" t="s">
        <v>62</v>
      </c>
      <c r="I2226" s="151" t="s">
        <v>734</v>
      </c>
      <c r="J2226" s="151" t="s">
        <v>735</v>
      </c>
      <c r="K2226" s="151" t="s">
        <v>736</v>
      </c>
      <c r="L2226" s="151" t="s">
        <v>1987</v>
      </c>
      <c r="M2226" s="158">
        <v>-12000</v>
      </c>
    </row>
    <row r="2227" spans="1:13" hidden="1" outlineLevel="2" x14ac:dyDescent="0.2">
      <c r="A2227" s="156">
        <v>202012</v>
      </c>
      <c r="B2227" s="150">
        <v>3100030</v>
      </c>
      <c r="C2227" s="151" t="s">
        <v>732</v>
      </c>
      <c r="D2227" s="152">
        <v>44172</v>
      </c>
      <c r="E2227" s="151" t="s">
        <v>733</v>
      </c>
      <c r="F2227" s="151" t="s">
        <v>13</v>
      </c>
      <c r="G2227" s="151" t="s">
        <v>62</v>
      </c>
      <c r="H2227" s="151" t="s">
        <v>62</v>
      </c>
      <c r="I2227" s="151" t="s">
        <v>738</v>
      </c>
      <c r="J2227" s="151" t="s">
        <v>739</v>
      </c>
      <c r="K2227" s="151" t="s">
        <v>736</v>
      </c>
      <c r="L2227" s="151" t="s">
        <v>1988</v>
      </c>
      <c r="M2227" s="158">
        <v>-9000</v>
      </c>
    </row>
    <row r="2228" spans="1:13" hidden="1" outlineLevel="2" x14ac:dyDescent="0.2">
      <c r="A2228" s="156">
        <v>202012</v>
      </c>
      <c r="B2228" s="150">
        <v>3100030</v>
      </c>
      <c r="C2228" s="151" t="s">
        <v>732</v>
      </c>
      <c r="D2228" s="152">
        <v>44172</v>
      </c>
      <c r="E2228" s="151" t="s">
        <v>733</v>
      </c>
      <c r="F2228" s="151" t="s">
        <v>13</v>
      </c>
      <c r="G2228" s="151" t="s">
        <v>62</v>
      </c>
      <c r="H2228" s="151" t="s">
        <v>62</v>
      </c>
      <c r="I2228" s="151" t="s">
        <v>746</v>
      </c>
      <c r="J2228" s="151" t="s">
        <v>747</v>
      </c>
      <c r="K2228" s="151" t="s">
        <v>736</v>
      </c>
      <c r="L2228" s="151" t="s">
        <v>1989</v>
      </c>
      <c r="M2228" s="158">
        <v>-9000</v>
      </c>
    </row>
    <row r="2229" spans="1:13" hidden="1" outlineLevel="2" x14ac:dyDescent="0.2">
      <c r="A2229" s="156">
        <v>202012</v>
      </c>
      <c r="B2229" s="150">
        <v>3100030</v>
      </c>
      <c r="C2229" s="151" t="s">
        <v>732</v>
      </c>
      <c r="D2229" s="152">
        <v>44172</v>
      </c>
      <c r="E2229" s="151" t="s">
        <v>733</v>
      </c>
      <c r="F2229" s="151" t="s">
        <v>13</v>
      </c>
      <c r="G2229" s="151" t="s">
        <v>62</v>
      </c>
      <c r="H2229" s="151" t="s">
        <v>62</v>
      </c>
      <c r="I2229" s="151" t="s">
        <v>758</v>
      </c>
      <c r="J2229" s="151" t="s">
        <v>759</v>
      </c>
      <c r="K2229" s="151" t="s">
        <v>736</v>
      </c>
      <c r="L2229" s="151" t="s">
        <v>1990</v>
      </c>
      <c r="M2229" s="158">
        <v>-9000</v>
      </c>
    </row>
    <row r="2230" spans="1:13" hidden="1" outlineLevel="2" x14ac:dyDescent="0.2">
      <c r="A2230" s="156">
        <v>202012</v>
      </c>
      <c r="B2230" s="150">
        <v>3100030</v>
      </c>
      <c r="C2230" s="151" t="s">
        <v>732</v>
      </c>
      <c r="D2230" s="152">
        <v>44172</v>
      </c>
      <c r="E2230" s="151" t="s">
        <v>733</v>
      </c>
      <c r="F2230" s="151" t="s">
        <v>13</v>
      </c>
      <c r="G2230" s="151" t="s">
        <v>62</v>
      </c>
      <c r="H2230" s="151" t="s">
        <v>62</v>
      </c>
      <c r="I2230" s="151" t="s">
        <v>769</v>
      </c>
      <c r="J2230" s="151" t="s">
        <v>770</v>
      </c>
      <c r="K2230" s="151" t="s">
        <v>736</v>
      </c>
      <c r="L2230" s="151" t="s">
        <v>1991</v>
      </c>
      <c r="M2230" s="158">
        <v>-4500</v>
      </c>
    </row>
    <row r="2231" spans="1:13" hidden="1" outlineLevel="2" x14ac:dyDescent="0.2">
      <c r="A2231" s="156">
        <v>202012</v>
      </c>
      <c r="B2231" s="150">
        <v>3100031</v>
      </c>
      <c r="C2231" s="151" t="s">
        <v>732</v>
      </c>
      <c r="D2231" s="152">
        <v>44179</v>
      </c>
      <c r="E2231" s="151" t="s">
        <v>741</v>
      </c>
      <c r="F2231" s="151" t="s">
        <v>586</v>
      </c>
      <c r="G2231" s="151" t="s">
        <v>62</v>
      </c>
      <c r="H2231" s="151" t="s">
        <v>62</v>
      </c>
      <c r="I2231" s="151" t="s">
        <v>62</v>
      </c>
      <c r="J2231" s="151" t="s">
        <v>62</v>
      </c>
      <c r="K2231" s="151" t="s">
        <v>736</v>
      </c>
      <c r="L2231" s="151" t="s">
        <v>1992</v>
      </c>
      <c r="M2231" s="158">
        <v>442849.06</v>
      </c>
    </row>
    <row r="2232" spans="1:13" hidden="1" outlineLevel="2" x14ac:dyDescent="0.2">
      <c r="A2232" s="156">
        <v>202012</v>
      </c>
      <c r="B2232" s="150">
        <v>3100031</v>
      </c>
      <c r="C2232" s="151" t="s">
        <v>732</v>
      </c>
      <c r="D2232" s="152">
        <v>44179</v>
      </c>
      <c r="E2232" s="151" t="s">
        <v>733</v>
      </c>
      <c r="F2232" s="151" t="s">
        <v>13</v>
      </c>
      <c r="G2232" s="151" t="s">
        <v>62</v>
      </c>
      <c r="H2232" s="151" t="s">
        <v>62</v>
      </c>
      <c r="I2232" s="151" t="s">
        <v>734</v>
      </c>
      <c r="J2232" s="151" t="s">
        <v>735</v>
      </c>
      <c r="K2232" s="151" t="s">
        <v>736</v>
      </c>
      <c r="L2232" s="151" t="s">
        <v>1993</v>
      </c>
      <c r="M2232" s="158">
        <v>-197637.39</v>
      </c>
    </row>
    <row r="2233" spans="1:13" hidden="1" outlineLevel="2" x14ac:dyDescent="0.2">
      <c r="A2233" s="156">
        <v>202012</v>
      </c>
      <c r="B2233" s="150">
        <v>3100031</v>
      </c>
      <c r="C2233" s="151" t="s">
        <v>732</v>
      </c>
      <c r="D2233" s="152">
        <v>44179</v>
      </c>
      <c r="E2233" s="151" t="s">
        <v>733</v>
      </c>
      <c r="F2233" s="151" t="s">
        <v>13</v>
      </c>
      <c r="G2233" s="151" t="s">
        <v>62</v>
      </c>
      <c r="H2233" s="151" t="s">
        <v>62</v>
      </c>
      <c r="I2233" s="151" t="s">
        <v>758</v>
      </c>
      <c r="J2233" s="151" t="s">
        <v>759</v>
      </c>
      <c r="K2233" s="151" t="s">
        <v>736</v>
      </c>
      <c r="L2233" s="151" t="s">
        <v>1994</v>
      </c>
      <c r="M2233" s="158">
        <v>-89030.45</v>
      </c>
    </row>
    <row r="2234" spans="1:13" hidden="1" outlineLevel="2" x14ac:dyDescent="0.2">
      <c r="A2234" s="156">
        <v>202012</v>
      </c>
      <c r="B2234" s="150">
        <v>3100031</v>
      </c>
      <c r="C2234" s="151" t="s">
        <v>732</v>
      </c>
      <c r="D2234" s="152">
        <v>44179</v>
      </c>
      <c r="E2234" s="151" t="s">
        <v>733</v>
      </c>
      <c r="F2234" s="151" t="s">
        <v>13</v>
      </c>
      <c r="G2234" s="151" t="s">
        <v>62</v>
      </c>
      <c r="H2234" s="151" t="s">
        <v>62</v>
      </c>
      <c r="I2234" s="151" t="s">
        <v>738</v>
      </c>
      <c r="J2234" s="151" t="s">
        <v>739</v>
      </c>
      <c r="K2234" s="151" t="s">
        <v>736</v>
      </c>
      <c r="L2234" s="151" t="s">
        <v>1995</v>
      </c>
      <c r="M2234" s="158">
        <v>-78090.61</v>
      </c>
    </row>
    <row r="2235" spans="1:13" hidden="1" outlineLevel="2" x14ac:dyDescent="0.2">
      <c r="A2235" s="156">
        <v>202012</v>
      </c>
      <c r="B2235" s="150">
        <v>3100031</v>
      </c>
      <c r="C2235" s="151" t="s">
        <v>732</v>
      </c>
      <c r="D2235" s="152">
        <v>44179</v>
      </c>
      <c r="E2235" s="151" t="s">
        <v>1503</v>
      </c>
      <c r="F2235" s="151" t="s">
        <v>731</v>
      </c>
      <c r="G2235" s="151" t="s">
        <v>62</v>
      </c>
      <c r="H2235" s="151" t="s">
        <v>62</v>
      </c>
      <c r="I2235" s="151" t="s">
        <v>738</v>
      </c>
      <c r="J2235" s="151" t="s">
        <v>739</v>
      </c>
      <c r="K2235" s="151" t="s">
        <v>736</v>
      </c>
      <c r="L2235" s="151" t="s">
        <v>1992</v>
      </c>
      <c r="M2235" s="158">
        <v>-78090.61</v>
      </c>
    </row>
    <row r="2236" spans="1:13" hidden="1" outlineLevel="2" x14ac:dyDescent="0.2">
      <c r="A2236" s="156">
        <v>202012</v>
      </c>
      <c r="B2236" s="150">
        <v>3100032</v>
      </c>
      <c r="C2236" s="151" t="s">
        <v>732</v>
      </c>
      <c r="D2236" s="152">
        <v>44187</v>
      </c>
      <c r="E2236" s="151" t="s">
        <v>741</v>
      </c>
      <c r="F2236" s="151" t="s">
        <v>586</v>
      </c>
      <c r="G2236" s="151" t="s">
        <v>62</v>
      </c>
      <c r="H2236" s="151" t="s">
        <v>62</v>
      </c>
      <c r="I2236" s="151" t="s">
        <v>62</v>
      </c>
      <c r="J2236" s="151" t="s">
        <v>62</v>
      </c>
      <c r="K2236" s="151" t="s">
        <v>736</v>
      </c>
      <c r="L2236" s="151" t="s">
        <v>1996</v>
      </c>
      <c r="M2236" s="158">
        <v>116266</v>
      </c>
    </row>
    <row r="2237" spans="1:13" hidden="1" outlineLevel="2" x14ac:dyDescent="0.2">
      <c r="A2237" s="156">
        <v>202012</v>
      </c>
      <c r="B2237" s="150">
        <v>3100032</v>
      </c>
      <c r="C2237" s="151" t="s">
        <v>732</v>
      </c>
      <c r="D2237" s="152">
        <v>44187</v>
      </c>
      <c r="E2237" s="151" t="s">
        <v>733</v>
      </c>
      <c r="F2237" s="151" t="s">
        <v>13</v>
      </c>
      <c r="G2237" s="151" t="s">
        <v>62</v>
      </c>
      <c r="H2237" s="151" t="s">
        <v>62</v>
      </c>
      <c r="I2237" s="151" t="s">
        <v>765</v>
      </c>
      <c r="J2237" s="151" t="s">
        <v>766</v>
      </c>
      <c r="K2237" s="151" t="s">
        <v>736</v>
      </c>
      <c r="L2237" s="151" t="s">
        <v>1997</v>
      </c>
      <c r="M2237" s="158">
        <v>-116266</v>
      </c>
    </row>
    <row r="2238" spans="1:13" hidden="1" outlineLevel="2" x14ac:dyDescent="0.2">
      <c r="A2238" s="156">
        <v>202012</v>
      </c>
      <c r="B2238" s="150">
        <v>3100032</v>
      </c>
      <c r="C2238" s="151" t="s">
        <v>732</v>
      </c>
      <c r="D2238" s="152">
        <v>44187</v>
      </c>
      <c r="E2238" s="151" t="s">
        <v>733</v>
      </c>
      <c r="F2238" s="151" t="s">
        <v>13</v>
      </c>
      <c r="G2238" s="151" t="s">
        <v>62</v>
      </c>
      <c r="H2238" s="151" t="s">
        <v>62</v>
      </c>
      <c r="I2238" s="151" t="s">
        <v>1601</v>
      </c>
      <c r="J2238" s="151" t="s">
        <v>1602</v>
      </c>
      <c r="K2238" s="151" t="s">
        <v>736</v>
      </c>
      <c r="L2238" s="151" t="s">
        <v>1998</v>
      </c>
      <c r="M2238" s="158">
        <v>-116266</v>
      </c>
    </row>
    <row r="2239" spans="1:13" hidden="1" outlineLevel="2" x14ac:dyDescent="0.2">
      <c r="A2239" s="156">
        <v>202012</v>
      </c>
      <c r="B2239" s="150">
        <v>3100032</v>
      </c>
      <c r="C2239" s="151" t="s">
        <v>732</v>
      </c>
      <c r="D2239" s="152">
        <v>44187</v>
      </c>
      <c r="E2239" s="151" t="s">
        <v>741</v>
      </c>
      <c r="F2239" s="151" t="s">
        <v>586</v>
      </c>
      <c r="G2239" s="151" t="s">
        <v>62</v>
      </c>
      <c r="H2239" s="151" t="s">
        <v>62</v>
      </c>
      <c r="I2239" s="151" t="s">
        <v>62</v>
      </c>
      <c r="J2239" s="151" t="s">
        <v>62</v>
      </c>
      <c r="K2239" s="151" t="s">
        <v>736</v>
      </c>
      <c r="L2239" s="151" t="s">
        <v>1999</v>
      </c>
      <c r="M2239" s="158">
        <v>116266</v>
      </c>
    </row>
    <row r="2240" spans="1:13" hidden="1" outlineLevel="2" x14ac:dyDescent="0.2">
      <c r="A2240" s="156">
        <v>202012</v>
      </c>
      <c r="B2240" s="150">
        <v>3100033</v>
      </c>
      <c r="C2240" s="151" t="s">
        <v>732</v>
      </c>
      <c r="D2240" s="152">
        <v>44193</v>
      </c>
      <c r="E2240" s="151" t="s">
        <v>733</v>
      </c>
      <c r="F2240" s="151" t="s">
        <v>13</v>
      </c>
      <c r="G2240" s="151" t="s">
        <v>62</v>
      </c>
      <c r="H2240" s="151" t="s">
        <v>62</v>
      </c>
      <c r="I2240" s="151" t="s">
        <v>754</v>
      </c>
      <c r="J2240" s="151" t="s">
        <v>755</v>
      </c>
      <c r="K2240" s="151" t="s">
        <v>736</v>
      </c>
      <c r="L2240" s="151" t="s">
        <v>2000</v>
      </c>
      <c r="M2240" s="158">
        <v>-533333</v>
      </c>
    </row>
    <row r="2241" spans="1:13" hidden="1" outlineLevel="2" x14ac:dyDescent="0.2">
      <c r="A2241" s="156">
        <v>202012</v>
      </c>
      <c r="B2241" s="150">
        <v>3100033</v>
      </c>
      <c r="C2241" s="151" t="s">
        <v>732</v>
      </c>
      <c r="D2241" s="152">
        <v>44193</v>
      </c>
      <c r="E2241" s="151" t="s">
        <v>741</v>
      </c>
      <c r="F2241" s="151" t="s">
        <v>586</v>
      </c>
      <c r="G2241" s="151" t="s">
        <v>62</v>
      </c>
      <c r="H2241" s="151" t="s">
        <v>62</v>
      </c>
      <c r="I2241" s="151" t="s">
        <v>62</v>
      </c>
      <c r="J2241" s="151" t="s">
        <v>62</v>
      </c>
      <c r="K2241" s="151" t="s">
        <v>736</v>
      </c>
      <c r="L2241" s="151" t="s">
        <v>2001</v>
      </c>
      <c r="M2241" s="158">
        <v>533333</v>
      </c>
    </row>
    <row r="2242" spans="1:13" hidden="1" outlineLevel="2" x14ac:dyDescent="0.2">
      <c r="A2242" s="156">
        <v>202012</v>
      </c>
      <c r="B2242" s="150">
        <v>15200041</v>
      </c>
      <c r="C2242" s="151" t="s">
        <v>772</v>
      </c>
      <c r="D2242" s="152">
        <v>44181</v>
      </c>
      <c r="E2242" s="151" t="s">
        <v>777</v>
      </c>
      <c r="F2242" s="151" t="s">
        <v>607</v>
      </c>
      <c r="G2242" s="151" t="s">
        <v>62</v>
      </c>
      <c r="H2242" s="151" t="s">
        <v>62</v>
      </c>
      <c r="I2242" s="151" t="s">
        <v>820</v>
      </c>
      <c r="J2242" s="151" t="s">
        <v>821</v>
      </c>
      <c r="K2242" s="151" t="s">
        <v>736</v>
      </c>
      <c r="L2242" s="151" t="s">
        <v>2002</v>
      </c>
      <c r="M2242" s="158">
        <v>-176575</v>
      </c>
    </row>
    <row r="2243" spans="1:13" hidden="1" outlineLevel="2" x14ac:dyDescent="0.2">
      <c r="A2243" s="156">
        <v>202012</v>
      </c>
      <c r="B2243" s="150">
        <v>15200041</v>
      </c>
      <c r="C2243" s="151" t="s">
        <v>772</v>
      </c>
      <c r="D2243" s="152">
        <v>44181</v>
      </c>
      <c r="E2243" s="151" t="s">
        <v>1512</v>
      </c>
      <c r="F2243" s="151" t="s">
        <v>616</v>
      </c>
      <c r="G2243" s="151" t="s">
        <v>62</v>
      </c>
      <c r="H2243" s="151" t="s">
        <v>62</v>
      </c>
      <c r="I2243" s="151" t="s">
        <v>820</v>
      </c>
      <c r="J2243" s="151" t="s">
        <v>821</v>
      </c>
      <c r="K2243" s="151" t="s">
        <v>736</v>
      </c>
      <c r="L2243" s="151" t="s">
        <v>2002</v>
      </c>
      <c r="M2243" s="158">
        <v>14126</v>
      </c>
    </row>
    <row r="2244" spans="1:13" hidden="1" outlineLevel="2" x14ac:dyDescent="0.2">
      <c r="A2244" s="156">
        <v>202012</v>
      </c>
      <c r="B2244" s="150">
        <v>15200041</v>
      </c>
      <c r="C2244" s="151" t="s">
        <v>772</v>
      </c>
      <c r="D2244" s="152">
        <v>44181</v>
      </c>
      <c r="E2244" s="151" t="s">
        <v>544</v>
      </c>
      <c r="F2244" s="151" t="s">
        <v>545</v>
      </c>
      <c r="G2244" s="151" t="s">
        <v>817</v>
      </c>
      <c r="H2244" s="151" t="s">
        <v>546</v>
      </c>
      <c r="I2244" s="151" t="s">
        <v>820</v>
      </c>
      <c r="J2244" s="151" t="s">
        <v>821</v>
      </c>
      <c r="K2244" s="151" t="s">
        <v>1510</v>
      </c>
      <c r="L2244" s="151" t="s">
        <v>2002</v>
      </c>
      <c r="M2244" s="158">
        <v>162449</v>
      </c>
    </row>
    <row r="2245" spans="1:13" hidden="1" outlineLevel="2" x14ac:dyDescent="0.2">
      <c r="A2245" s="156">
        <v>202012</v>
      </c>
      <c r="B2245" s="150">
        <v>15200042</v>
      </c>
      <c r="C2245" s="151" t="s">
        <v>772</v>
      </c>
      <c r="D2245" s="152">
        <v>44179</v>
      </c>
      <c r="E2245" s="151" t="s">
        <v>777</v>
      </c>
      <c r="F2245" s="151" t="s">
        <v>607</v>
      </c>
      <c r="G2245" s="151" t="s">
        <v>62</v>
      </c>
      <c r="H2245" s="151" t="s">
        <v>62</v>
      </c>
      <c r="I2245" s="151" t="s">
        <v>785</v>
      </c>
      <c r="J2245" s="151" t="s">
        <v>739</v>
      </c>
      <c r="K2245" s="151" t="s">
        <v>736</v>
      </c>
      <c r="L2245" s="151" t="s">
        <v>2003</v>
      </c>
      <c r="M2245" s="158">
        <v>-78090.61</v>
      </c>
    </row>
    <row r="2246" spans="1:13" hidden="1" outlineLevel="2" x14ac:dyDescent="0.2">
      <c r="A2246" s="156">
        <v>202012</v>
      </c>
      <c r="B2246" s="150">
        <v>15200042</v>
      </c>
      <c r="C2246" s="151" t="s">
        <v>772</v>
      </c>
      <c r="D2246" s="152">
        <v>44179</v>
      </c>
      <c r="E2246" s="151" t="s">
        <v>1503</v>
      </c>
      <c r="F2246" s="151" t="s">
        <v>731</v>
      </c>
      <c r="G2246" s="151" t="s">
        <v>62</v>
      </c>
      <c r="H2246" s="151" t="s">
        <v>62</v>
      </c>
      <c r="I2246" s="151" t="s">
        <v>785</v>
      </c>
      <c r="J2246" s="151" t="s">
        <v>739</v>
      </c>
      <c r="K2246" s="151" t="s">
        <v>736</v>
      </c>
      <c r="L2246" s="151" t="s">
        <v>2003</v>
      </c>
      <c r="M2246" s="158">
        <v>78090.61</v>
      </c>
    </row>
    <row r="2247" spans="1:13" hidden="1" outlineLevel="2" x14ac:dyDescent="0.2">
      <c r="A2247" s="156">
        <v>202012</v>
      </c>
      <c r="B2247" s="150">
        <v>15200043</v>
      </c>
      <c r="C2247" s="151" t="s">
        <v>772</v>
      </c>
      <c r="D2247" s="152">
        <v>44188</v>
      </c>
      <c r="E2247" s="151" t="s">
        <v>777</v>
      </c>
      <c r="F2247" s="151" t="s">
        <v>607</v>
      </c>
      <c r="G2247" s="151" t="s">
        <v>62</v>
      </c>
      <c r="H2247" s="151" t="s">
        <v>62</v>
      </c>
      <c r="I2247" s="151" t="s">
        <v>780</v>
      </c>
      <c r="J2247" s="151" t="s">
        <v>735</v>
      </c>
      <c r="K2247" s="151" t="s">
        <v>736</v>
      </c>
      <c r="L2247" s="151" t="s">
        <v>2004</v>
      </c>
      <c r="M2247" s="158">
        <v>-52000</v>
      </c>
    </row>
    <row r="2248" spans="1:13" hidden="1" outlineLevel="2" x14ac:dyDescent="0.2">
      <c r="A2248" s="156">
        <v>202012</v>
      </c>
      <c r="B2248" s="150">
        <v>15200043</v>
      </c>
      <c r="C2248" s="151" t="s">
        <v>772</v>
      </c>
      <c r="D2248" s="152">
        <v>44188</v>
      </c>
      <c r="E2248" s="151" t="s">
        <v>808</v>
      </c>
      <c r="F2248" s="151" t="s">
        <v>566</v>
      </c>
      <c r="G2248" s="151" t="s">
        <v>876</v>
      </c>
      <c r="H2248" s="151" t="s">
        <v>376</v>
      </c>
      <c r="I2248" s="151" t="s">
        <v>780</v>
      </c>
      <c r="J2248" s="151" t="s">
        <v>735</v>
      </c>
      <c r="K2248" s="151" t="s">
        <v>736</v>
      </c>
      <c r="L2248" s="151" t="s">
        <v>2004</v>
      </c>
      <c r="M2248" s="158">
        <v>52000</v>
      </c>
    </row>
    <row r="2249" spans="1:13" hidden="1" outlineLevel="2" x14ac:dyDescent="0.2">
      <c r="A2249" s="156">
        <v>202012</v>
      </c>
      <c r="B2249" s="150">
        <v>15200043</v>
      </c>
      <c r="C2249" s="151" t="s">
        <v>772</v>
      </c>
      <c r="D2249" s="152">
        <v>44188</v>
      </c>
      <c r="E2249" s="151" t="s">
        <v>362</v>
      </c>
      <c r="F2249" s="151" t="s">
        <v>363</v>
      </c>
      <c r="G2249" s="151" t="s">
        <v>876</v>
      </c>
      <c r="H2249" s="151" t="s">
        <v>376</v>
      </c>
      <c r="I2249" s="151" t="s">
        <v>780</v>
      </c>
      <c r="J2249" s="151" t="s">
        <v>735</v>
      </c>
      <c r="K2249" s="151" t="s">
        <v>736</v>
      </c>
      <c r="L2249" s="151" t="s">
        <v>2004</v>
      </c>
      <c r="M2249" s="158">
        <v>-52000</v>
      </c>
    </row>
    <row r="2250" spans="1:13" hidden="1" outlineLevel="2" x14ac:dyDescent="0.2">
      <c r="A2250" s="156">
        <v>202012</v>
      </c>
      <c r="B2250" s="150">
        <v>15200043</v>
      </c>
      <c r="C2250" s="151" t="s">
        <v>772</v>
      </c>
      <c r="D2250" s="152">
        <v>44188</v>
      </c>
      <c r="E2250" s="151" t="s">
        <v>370</v>
      </c>
      <c r="F2250" s="151" t="s">
        <v>371</v>
      </c>
      <c r="G2250" s="151" t="s">
        <v>876</v>
      </c>
      <c r="H2250" s="151" t="s">
        <v>376</v>
      </c>
      <c r="I2250" s="151" t="s">
        <v>780</v>
      </c>
      <c r="J2250" s="151" t="s">
        <v>735</v>
      </c>
      <c r="K2250" s="151" t="s">
        <v>736</v>
      </c>
      <c r="L2250" s="151" t="s">
        <v>2004</v>
      </c>
      <c r="M2250" s="158">
        <v>52000</v>
      </c>
    </row>
    <row r="2251" spans="1:13" hidden="1" outlineLevel="2" x14ac:dyDescent="0.2">
      <c r="A2251" s="156">
        <v>202012</v>
      </c>
      <c r="B2251" s="150">
        <v>15200044</v>
      </c>
      <c r="C2251" s="151" t="s">
        <v>772</v>
      </c>
      <c r="D2251" s="152">
        <v>44166</v>
      </c>
      <c r="E2251" s="151" t="s">
        <v>1512</v>
      </c>
      <c r="F2251" s="151" t="s">
        <v>616</v>
      </c>
      <c r="G2251" s="151" t="s">
        <v>62</v>
      </c>
      <c r="H2251" s="151" t="s">
        <v>62</v>
      </c>
      <c r="I2251" s="151" t="s">
        <v>820</v>
      </c>
      <c r="J2251" s="151" t="s">
        <v>821</v>
      </c>
      <c r="K2251" s="151" t="s">
        <v>736</v>
      </c>
      <c r="L2251" s="151" t="s">
        <v>2005</v>
      </c>
      <c r="M2251" s="158">
        <v>2078.4</v>
      </c>
    </row>
    <row r="2252" spans="1:13" hidden="1" outlineLevel="2" x14ac:dyDescent="0.2">
      <c r="A2252" s="156">
        <v>202012</v>
      </c>
      <c r="B2252" s="150">
        <v>15200044</v>
      </c>
      <c r="C2252" s="151" t="s">
        <v>772</v>
      </c>
      <c r="D2252" s="152">
        <v>44166</v>
      </c>
      <c r="E2252" s="151" t="s">
        <v>777</v>
      </c>
      <c r="F2252" s="151" t="s">
        <v>607</v>
      </c>
      <c r="G2252" s="151" t="s">
        <v>62</v>
      </c>
      <c r="H2252" s="151" t="s">
        <v>62</v>
      </c>
      <c r="I2252" s="151" t="s">
        <v>820</v>
      </c>
      <c r="J2252" s="151" t="s">
        <v>821</v>
      </c>
      <c r="K2252" s="151" t="s">
        <v>736</v>
      </c>
      <c r="L2252" s="151" t="s">
        <v>2005</v>
      </c>
      <c r="M2252" s="158">
        <v>-25980</v>
      </c>
    </row>
    <row r="2253" spans="1:13" hidden="1" outlineLevel="2" x14ac:dyDescent="0.2">
      <c r="A2253" s="156">
        <v>202012</v>
      </c>
      <c r="B2253" s="150">
        <v>15200044</v>
      </c>
      <c r="C2253" s="151" t="s">
        <v>772</v>
      </c>
      <c r="D2253" s="152">
        <v>44166</v>
      </c>
      <c r="E2253" s="151" t="s">
        <v>544</v>
      </c>
      <c r="F2253" s="151" t="s">
        <v>545</v>
      </c>
      <c r="G2253" s="151" t="s">
        <v>817</v>
      </c>
      <c r="H2253" s="151" t="s">
        <v>546</v>
      </c>
      <c r="I2253" s="151" t="s">
        <v>820</v>
      </c>
      <c r="J2253" s="151" t="s">
        <v>821</v>
      </c>
      <c r="K2253" s="151" t="s">
        <v>1510</v>
      </c>
      <c r="L2253" s="151" t="s">
        <v>2005</v>
      </c>
      <c r="M2253" s="158">
        <v>23901.599999999999</v>
      </c>
    </row>
    <row r="2254" spans="1:13" hidden="1" outlineLevel="2" x14ac:dyDescent="0.2">
      <c r="A2254" s="156">
        <v>202012</v>
      </c>
      <c r="B2254" s="150">
        <v>15200045</v>
      </c>
      <c r="C2254" s="151" t="s">
        <v>772</v>
      </c>
      <c r="D2254" s="152">
        <v>44166</v>
      </c>
      <c r="E2254" s="151" t="s">
        <v>544</v>
      </c>
      <c r="F2254" s="151" t="s">
        <v>545</v>
      </c>
      <c r="G2254" s="151" t="s">
        <v>817</v>
      </c>
      <c r="H2254" s="151" t="s">
        <v>546</v>
      </c>
      <c r="I2254" s="151" t="s">
        <v>820</v>
      </c>
      <c r="J2254" s="151" t="s">
        <v>821</v>
      </c>
      <c r="K2254" s="151" t="s">
        <v>1510</v>
      </c>
      <c r="L2254" s="151" t="s">
        <v>2006</v>
      </c>
      <c r="M2254" s="158">
        <v>23248.400000000001</v>
      </c>
    </row>
    <row r="2255" spans="1:13" hidden="1" outlineLevel="2" x14ac:dyDescent="0.2">
      <c r="A2255" s="156">
        <v>202012</v>
      </c>
      <c r="B2255" s="150">
        <v>15200045</v>
      </c>
      <c r="C2255" s="151" t="s">
        <v>772</v>
      </c>
      <c r="D2255" s="152">
        <v>44166</v>
      </c>
      <c r="E2255" s="151" t="s">
        <v>777</v>
      </c>
      <c r="F2255" s="151" t="s">
        <v>607</v>
      </c>
      <c r="G2255" s="151" t="s">
        <v>62</v>
      </c>
      <c r="H2255" s="151" t="s">
        <v>62</v>
      </c>
      <c r="I2255" s="151" t="s">
        <v>820</v>
      </c>
      <c r="J2255" s="151" t="s">
        <v>821</v>
      </c>
      <c r="K2255" s="151" t="s">
        <v>736</v>
      </c>
      <c r="L2255" s="151" t="s">
        <v>2006</v>
      </c>
      <c r="M2255" s="158">
        <v>-25270</v>
      </c>
    </row>
    <row r="2256" spans="1:13" hidden="1" outlineLevel="2" x14ac:dyDescent="0.2">
      <c r="A2256" s="156">
        <v>202012</v>
      </c>
      <c r="B2256" s="150">
        <v>15200045</v>
      </c>
      <c r="C2256" s="151" t="s">
        <v>772</v>
      </c>
      <c r="D2256" s="152">
        <v>44166</v>
      </c>
      <c r="E2256" s="151" t="s">
        <v>1512</v>
      </c>
      <c r="F2256" s="151" t="s">
        <v>616</v>
      </c>
      <c r="G2256" s="151" t="s">
        <v>62</v>
      </c>
      <c r="H2256" s="151" t="s">
        <v>62</v>
      </c>
      <c r="I2256" s="151" t="s">
        <v>820</v>
      </c>
      <c r="J2256" s="151" t="s">
        <v>821</v>
      </c>
      <c r="K2256" s="151" t="s">
        <v>736</v>
      </c>
      <c r="L2256" s="151" t="s">
        <v>2006</v>
      </c>
      <c r="M2256" s="158">
        <v>2021.6</v>
      </c>
    </row>
    <row r="2257" spans="1:13" hidden="1" outlineLevel="2" x14ac:dyDescent="0.2">
      <c r="A2257" s="156">
        <v>202012</v>
      </c>
      <c r="B2257" s="150">
        <v>15200046</v>
      </c>
      <c r="C2257" s="151" t="s">
        <v>772</v>
      </c>
      <c r="D2257" s="152">
        <v>44196</v>
      </c>
      <c r="E2257" s="151" t="s">
        <v>777</v>
      </c>
      <c r="F2257" s="151" t="s">
        <v>607</v>
      </c>
      <c r="G2257" s="151" t="s">
        <v>62</v>
      </c>
      <c r="H2257" s="151" t="s">
        <v>62</v>
      </c>
      <c r="I2257" s="151" t="s">
        <v>1954</v>
      </c>
      <c r="J2257" s="151" t="s">
        <v>766</v>
      </c>
      <c r="K2257" s="151" t="s">
        <v>736</v>
      </c>
      <c r="L2257" s="151" t="s">
        <v>2007</v>
      </c>
      <c r="M2257" s="158">
        <v>-116266</v>
      </c>
    </row>
    <row r="2258" spans="1:13" hidden="1" outlineLevel="2" x14ac:dyDescent="0.2">
      <c r="A2258" s="156">
        <v>202012</v>
      </c>
      <c r="B2258" s="150">
        <v>15200046</v>
      </c>
      <c r="C2258" s="151" t="s">
        <v>772</v>
      </c>
      <c r="D2258" s="152">
        <v>44196</v>
      </c>
      <c r="E2258" s="151" t="s">
        <v>733</v>
      </c>
      <c r="F2258" s="151" t="s">
        <v>13</v>
      </c>
      <c r="G2258" s="151" t="s">
        <v>62</v>
      </c>
      <c r="H2258" s="151" t="s">
        <v>62</v>
      </c>
      <c r="I2258" s="151" t="s">
        <v>765</v>
      </c>
      <c r="J2258" s="151" t="s">
        <v>766</v>
      </c>
      <c r="K2258" s="151" t="s">
        <v>736</v>
      </c>
      <c r="L2258" s="151" t="s">
        <v>2008</v>
      </c>
      <c r="M2258" s="158">
        <v>116266</v>
      </c>
    </row>
    <row r="2259" spans="1:13" hidden="1" outlineLevel="2" x14ac:dyDescent="0.2">
      <c r="A2259" s="156">
        <v>202012</v>
      </c>
      <c r="B2259" s="150">
        <v>15200047</v>
      </c>
      <c r="C2259" s="151" t="s">
        <v>772</v>
      </c>
      <c r="D2259" s="152">
        <v>44196</v>
      </c>
      <c r="E2259" s="151" t="s">
        <v>777</v>
      </c>
      <c r="F2259" s="151" t="s">
        <v>607</v>
      </c>
      <c r="G2259" s="151" t="s">
        <v>62</v>
      </c>
      <c r="H2259" s="151" t="s">
        <v>62</v>
      </c>
      <c r="I2259" s="151" t="s">
        <v>1977</v>
      </c>
      <c r="J2259" s="151" t="s">
        <v>1602</v>
      </c>
      <c r="K2259" s="151" t="s">
        <v>736</v>
      </c>
      <c r="L2259" s="151" t="s">
        <v>2009</v>
      </c>
      <c r="M2259" s="158">
        <v>-116266</v>
      </c>
    </row>
    <row r="2260" spans="1:13" hidden="1" outlineLevel="2" x14ac:dyDescent="0.2">
      <c r="A2260" s="156">
        <v>202012</v>
      </c>
      <c r="B2260" s="150">
        <v>15200047</v>
      </c>
      <c r="C2260" s="151" t="s">
        <v>772</v>
      </c>
      <c r="D2260" s="152">
        <v>44196</v>
      </c>
      <c r="E2260" s="151" t="s">
        <v>733</v>
      </c>
      <c r="F2260" s="151" t="s">
        <v>13</v>
      </c>
      <c r="G2260" s="151" t="s">
        <v>62</v>
      </c>
      <c r="H2260" s="151" t="s">
        <v>62</v>
      </c>
      <c r="I2260" s="151" t="s">
        <v>1601</v>
      </c>
      <c r="J2260" s="151" t="s">
        <v>1602</v>
      </c>
      <c r="K2260" s="151" t="s">
        <v>736</v>
      </c>
      <c r="L2260" s="151" t="s">
        <v>2010</v>
      </c>
      <c r="M2260" s="158">
        <v>116266</v>
      </c>
    </row>
    <row r="2261" spans="1:13" hidden="1" outlineLevel="2" x14ac:dyDescent="0.2">
      <c r="A2261" s="156">
        <v>202012</v>
      </c>
      <c r="B2261" s="150">
        <v>15200048</v>
      </c>
      <c r="C2261" s="151" t="s">
        <v>772</v>
      </c>
      <c r="D2261" s="152">
        <v>44195</v>
      </c>
      <c r="E2261" s="151" t="s">
        <v>2011</v>
      </c>
      <c r="F2261" s="151" t="s">
        <v>564</v>
      </c>
      <c r="G2261" s="151" t="s">
        <v>62</v>
      </c>
      <c r="H2261" s="151" t="s">
        <v>62</v>
      </c>
      <c r="I2261" s="151" t="s">
        <v>780</v>
      </c>
      <c r="J2261" s="151" t="s">
        <v>735</v>
      </c>
      <c r="K2261" s="151" t="s">
        <v>736</v>
      </c>
      <c r="L2261" s="151" t="s">
        <v>2012</v>
      </c>
      <c r="M2261" s="158">
        <v>350000</v>
      </c>
    </row>
    <row r="2262" spans="1:13" hidden="1" outlineLevel="2" x14ac:dyDescent="0.2">
      <c r="A2262" s="156">
        <v>202012</v>
      </c>
      <c r="B2262" s="150">
        <v>15200048</v>
      </c>
      <c r="C2262" s="151" t="s">
        <v>772</v>
      </c>
      <c r="D2262" s="152">
        <v>44195</v>
      </c>
      <c r="E2262" s="151" t="s">
        <v>777</v>
      </c>
      <c r="F2262" s="151" t="s">
        <v>607</v>
      </c>
      <c r="G2262" s="151" t="s">
        <v>62</v>
      </c>
      <c r="H2262" s="151" t="s">
        <v>62</v>
      </c>
      <c r="I2262" s="151" t="s">
        <v>780</v>
      </c>
      <c r="J2262" s="151" t="s">
        <v>735</v>
      </c>
      <c r="K2262" s="151" t="s">
        <v>736</v>
      </c>
      <c r="L2262" s="151" t="s">
        <v>2012</v>
      </c>
      <c r="M2262" s="158">
        <v>-350000</v>
      </c>
    </row>
    <row r="2263" spans="1:13" hidden="1" outlineLevel="2" x14ac:dyDescent="0.2">
      <c r="A2263" s="156">
        <v>202012</v>
      </c>
      <c r="B2263" s="150">
        <v>15200049</v>
      </c>
      <c r="C2263" s="151" t="s">
        <v>772</v>
      </c>
      <c r="D2263" s="152">
        <v>44166</v>
      </c>
      <c r="E2263" s="151" t="s">
        <v>372</v>
      </c>
      <c r="F2263" s="151" t="s">
        <v>373</v>
      </c>
      <c r="G2263" s="151" t="s">
        <v>876</v>
      </c>
      <c r="H2263" s="151" t="s">
        <v>376</v>
      </c>
      <c r="I2263" s="151" t="s">
        <v>774</v>
      </c>
      <c r="J2263" s="151" t="s">
        <v>775</v>
      </c>
      <c r="K2263" s="151" t="s">
        <v>736</v>
      </c>
      <c r="L2263" s="151" t="s">
        <v>2013</v>
      </c>
      <c r="M2263" s="158">
        <v>137000</v>
      </c>
    </row>
    <row r="2264" spans="1:13" hidden="1" outlineLevel="2" x14ac:dyDescent="0.2">
      <c r="A2264" s="156">
        <v>202012</v>
      </c>
      <c r="B2264" s="150">
        <v>15200049</v>
      </c>
      <c r="C2264" s="151" t="s">
        <v>772</v>
      </c>
      <c r="D2264" s="152">
        <v>44166</v>
      </c>
      <c r="E2264" s="151" t="s">
        <v>362</v>
      </c>
      <c r="F2264" s="151" t="s">
        <v>363</v>
      </c>
      <c r="G2264" s="151" t="s">
        <v>876</v>
      </c>
      <c r="H2264" s="151" t="s">
        <v>376</v>
      </c>
      <c r="I2264" s="151" t="s">
        <v>774</v>
      </c>
      <c r="J2264" s="151" t="s">
        <v>775</v>
      </c>
      <c r="K2264" s="151" t="s">
        <v>736</v>
      </c>
      <c r="L2264" s="151" t="s">
        <v>2013</v>
      </c>
      <c r="M2264" s="158">
        <v>-137000</v>
      </c>
    </row>
    <row r="2265" spans="1:13" hidden="1" outlineLevel="2" x14ac:dyDescent="0.2">
      <c r="A2265" s="156">
        <v>202012</v>
      </c>
      <c r="B2265" s="150">
        <v>15200049</v>
      </c>
      <c r="C2265" s="151" t="s">
        <v>772</v>
      </c>
      <c r="D2265" s="152">
        <v>44166</v>
      </c>
      <c r="E2265" s="151" t="s">
        <v>808</v>
      </c>
      <c r="F2265" s="151" t="s">
        <v>566</v>
      </c>
      <c r="G2265" s="151" t="s">
        <v>876</v>
      </c>
      <c r="H2265" s="151" t="s">
        <v>376</v>
      </c>
      <c r="I2265" s="151" t="s">
        <v>774</v>
      </c>
      <c r="J2265" s="151" t="s">
        <v>775</v>
      </c>
      <c r="K2265" s="151" t="s">
        <v>736</v>
      </c>
      <c r="L2265" s="151" t="s">
        <v>2013</v>
      </c>
      <c r="M2265" s="158">
        <v>137000</v>
      </c>
    </row>
    <row r="2266" spans="1:13" hidden="1" outlineLevel="2" x14ac:dyDescent="0.2">
      <c r="A2266" s="156">
        <v>202012</v>
      </c>
      <c r="B2266" s="150">
        <v>15200049</v>
      </c>
      <c r="C2266" s="151" t="s">
        <v>772</v>
      </c>
      <c r="D2266" s="152">
        <v>44166</v>
      </c>
      <c r="E2266" s="151" t="s">
        <v>777</v>
      </c>
      <c r="F2266" s="151" t="s">
        <v>607</v>
      </c>
      <c r="G2266" s="151" t="s">
        <v>62</v>
      </c>
      <c r="H2266" s="151" t="s">
        <v>62</v>
      </c>
      <c r="I2266" s="151" t="s">
        <v>774</v>
      </c>
      <c r="J2266" s="151" t="s">
        <v>775</v>
      </c>
      <c r="K2266" s="151" t="s">
        <v>736</v>
      </c>
      <c r="L2266" s="151" t="s">
        <v>2013</v>
      </c>
      <c r="M2266" s="158">
        <v>-137000</v>
      </c>
    </row>
    <row r="2267" spans="1:13" hidden="1" outlineLevel="2" x14ac:dyDescent="0.2">
      <c r="A2267" s="156">
        <v>202012</v>
      </c>
      <c r="B2267" s="150">
        <v>15200050</v>
      </c>
      <c r="C2267" s="151" t="s">
        <v>772</v>
      </c>
      <c r="D2267" s="152">
        <v>44196</v>
      </c>
      <c r="E2267" s="151" t="s">
        <v>808</v>
      </c>
      <c r="F2267" s="151" t="s">
        <v>566</v>
      </c>
      <c r="G2267" s="151" t="s">
        <v>876</v>
      </c>
      <c r="H2267" s="151" t="s">
        <v>376</v>
      </c>
      <c r="I2267" s="151" t="s">
        <v>787</v>
      </c>
      <c r="J2267" s="151" t="s">
        <v>788</v>
      </c>
      <c r="K2267" s="151" t="s">
        <v>736</v>
      </c>
      <c r="L2267" s="151" t="s">
        <v>2014</v>
      </c>
      <c r="M2267" s="158">
        <v>180000</v>
      </c>
    </row>
    <row r="2268" spans="1:13" hidden="1" outlineLevel="2" x14ac:dyDescent="0.2">
      <c r="A2268" s="156">
        <v>202012</v>
      </c>
      <c r="B2268" s="150">
        <v>15200050</v>
      </c>
      <c r="C2268" s="151" t="s">
        <v>772</v>
      </c>
      <c r="D2268" s="152">
        <v>44196</v>
      </c>
      <c r="E2268" s="151" t="s">
        <v>362</v>
      </c>
      <c r="F2268" s="151" t="s">
        <v>363</v>
      </c>
      <c r="G2268" s="151" t="s">
        <v>876</v>
      </c>
      <c r="H2268" s="151" t="s">
        <v>376</v>
      </c>
      <c r="I2268" s="151" t="s">
        <v>787</v>
      </c>
      <c r="J2268" s="151" t="s">
        <v>788</v>
      </c>
      <c r="K2268" s="151" t="s">
        <v>736</v>
      </c>
      <c r="L2268" s="151" t="s">
        <v>2014</v>
      </c>
      <c r="M2268" s="158">
        <v>-180000</v>
      </c>
    </row>
    <row r="2269" spans="1:13" hidden="1" outlineLevel="2" x14ac:dyDescent="0.2">
      <c r="A2269" s="156">
        <v>202012</v>
      </c>
      <c r="B2269" s="150">
        <v>15200050</v>
      </c>
      <c r="C2269" s="151" t="s">
        <v>772</v>
      </c>
      <c r="D2269" s="152">
        <v>44196</v>
      </c>
      <c r="E2269" s="151" t="s">
        <v>777</v>
      </c>
      <c r="F2269" s="151" t="s">
        <v>607</v>
      </c>
      <c r="G2269" s="151" t="s">
        <v>62</v>
      </c>
      <c r="H2269" s="151" t="s">
        <v>62</v>
      </c>
      <c r="I2269" s="151" t="s">
        <v>787</v>
      </c>
      <c r="J2269" s="151" t="s">
        <v>788</v>
      </c>
      <c r="K2269" s="151" t="s">
        <v>736</v>
      </c>
      <c r="L2269" s="151" t="s">
        <v>2014</v>
      </c>
      <c r="M2269" s="158">
        <v>-180000</v>
      </c>
    </row>
    <row r="2270" spans="1:13" hidden="1" outlineLevel="2" x14ac:dyDescent="0.2">
      <c r="A2270" s="156">
        <v>202012</v>
      </c>
      <c r="B2270" s="150">
        <v>15200050</v>
      </c>
      <c r="C2270" s="151" t="s">
        <v>772</v>
      </c>
      <c r="D2270" s="152">
        <v>44196</v>
      </c>
      <c r="E2270" s="151" t="s">
        <v>372</v>
      </c>
      <c r="F2270" s="151" t="s">
        <v>373</v>
      </c>
      <c r="G2270" s="151" t="s">
        <v>876</v>
      </c>
      <c r="H2270" s="151" t="s">
        <v>376</v>
      </c>
      <c r="I2270" s="151" t="s">
        <v>787</v>
      </c>
      <c r="J2270" s="151" t="s">
        <v>788</v>
      </c>
      <c r="K2270" s="151" t="s">
        <v>736</v>
      </c>
      <c r="L2270" s="151" t="s">
        <v>2014</v>
      </c>
      <c r="M2270" s="158">
        <v>180000</v>
      </c>
    </row>
    <row r="2271" spans="1:13" hidden="1" outlineLevel="2" x14ac:dyDescent="0.2">
      <c r="A2271" s="156">
        <v>202012</v>
      </c>
      <c r="B2271" s="150">
        <v>15200051</v>
      </c>
      <c r="C2271" s="151" t="s">
        <v>772</v>
      </c>
      <c r="D2271" s="152">
        <v>44196</v>
      </c>
      <c r="E2271" s="151" t="s">
        <v>372</v>
      </c>
      <c r="F2271" s="151" t="s">
        <v>373</v>
      </c>
      <c r="G2271" s="151" t="s">
        <v>876</v>
      </c>
      <c r="H2271" s="151" t="s">
        <v>376</v>
      </c>
      <c r="I2271" s="151" t="s">
        <v>989</v>
      </c>
      <c r="J2271" s="151" t="s">
        <v>990</v>
      </c>
      <c r="K2271" s="151" t="s">
        <v>736</v>
      </c>
      <c r="L2271" s="151" t="s">
        <v>2015</v>
      </c>
      <c r="M2271" s="158">
        <v>50000</v>
      </c>
    </row>
    <row r="2272" spans="1:13" hidden="1" outlineLevel="2" x14ac:dyDescent="0.2">
      <c r="A2272" s="156">
        <v>202012</v>
      </c>
      <c r="B2272" s="150">
        <v>15200051</v>
      </c>
      <c r="C2272" s="151" t="s">
        <v>772</v>
      </c>
      <c r="D2272" s="152">
        <v>44196</v>
      </c>
      <c r="E2272" s="151" t="s">
        <v>777</v>
      </c>
      <c r="F2272" s="151" t="s">
        <v>607</v>
      </c>
      <c r="G2272" s="151" t="s">
        <v>62</v>
      </c>
      <c r="H2272" s="151" t="s">
        <v>62</v>
      </c>
      <c r="I2272" s="151" t="s">
        <v>989</v>
      </c>
      <c r="J2272" s="151" t="s">
        <v>990</v>
      </c>
      <c r="K2272" s="151" t="s">
        <v>736</v>
      </c>
      <c r="L2272" s="151" t="s">
        <v>2015</v>
      </c>
      <c r="M2272" s="158">
        <v>-50000</v>
      </c>
    </row>
    <row r="2273" spans="1:13" hidden="1" outlineLevel="2" x14ac:dyDescent="0.2">
      <c r="A2273" s="156">
        <v>202012</v>
      </c>
      <c r="B2273" s="150">
        <v>22200070</v>
      </c>
      <c r="C2273" s="151" t="s">
        <v>813</v>
      </c>
      <c r="D2273" s="152">
        <v>44180</v>
      </c>
      <c r="E2273" s="151" t="s">
        <v>733</v>
      </c>
      <c r="F2273" s="151" t="s">
        <v>13</v>
      </c>
      <c r="G2273" s="151" t="s">
        <v>62</v>
      </c>
      <c r="H2273" s="151" t="s">
        <v>62</v>
      </c>
      <c r="I2273" s="151" t="s">
        <v>754</v>
      </c>
      <c r="J2273" s="151" t="s">
        <v>755</v>
      </c>
      <c r="K2273" s="151" t="s">
        <v>736</v>
      </c>
      <c r="L2273" s="151" t="s">
        <v>2016</v>
      </c>
      <c r="M2273" s="158">
        <v>533333</v>
      </c>
    </row>
    <row r="2274" spans="1:13" hidden="1" outlineLevel="2" x14ac:dyDescent="0.2">
      <c r="A2274" s="156">
        <v>202012</v>
      </c>
      <c r="B2274" s="150">
        <v>22200070</v>
      </c>
      <c r="C2274" s="151" t="s">
        <v>813</v>
      </c>
      <c r="D2274" s="152">
        <v>44180</v>
      </c>
      <c r="E2274" s="151" t="s">
        <v>432</v>
      </c>
      <c r="F2274" s="151" t="s">
        <v>433</v>
      </c>
      <c r="G2274" s="151" t="s">
        <v>817</v>
      </c>
      <c r="H2274" s="151" t="s">
        <v>436</v>
      </c>
      <c r="I2274" s="151" t="s">
        <v>754</v>
      </c>
      <c r="J2274" s="151" t="s">
        <v>755</v>
      </c>
      <c r="K2274" s="151" t="s">
        <v>736</v>
      </c>
      <c r="L2274" s="151" t="s">
        <v>2016</v>
      </c>
      <c r="M2274" s="158">
        <v>-533333</v>
      </c>
    </row>
    <row r="2275" spans="1:13" hidden="1" outlineLevel="2" x14ac:dyDescent="0.2">
      <c r="A2275" s="156">
        <v>202012</v>
      </c>
      <c r="B2275" s="150">
        <v>22200071</v>
      </c>
      <c r="C2275" s="151" t="s">
        <v>813</v>
      </c>
      <c r="D2275" s="152">
        <v>44182</v>
      </c>
      <c r="E2275" s="151" t="s">
        <v>542</v>
      </c>
      <c r="F2275" s="151" t="s">
        <v>543</v>
      </c>
      <c r="G2275" s="151" t="s">
        <v>817</v>
      </c>
      <c r="H2275" s="151" t="s">
        <v>546</v>
      </c>
      <c r="I2275" s="151" t="s">
        <v>828</v>
      </c>
      <c r="J2275" s="151" t="s">
        <v>821</v>
      </c>
      <c r="K2275" s="151" t="s">
        <v>1517</v>
      </c>
      <c r="L2275" s="151" t="s">
        <v>2017</v>
      </c>
      <c r="M2275" s="158">
        <v>-220505</v>
      </c>
    </row>
    <row r="2276" spans="1:13" hidden="1" outlineLevel="2" x14ac:dyDescent="0.2">
      <c r="A2276" s="156">
        <v>202012</v>
      </c>
      <c r="B2276" s="150">
        <v>22200071</v>
      </c>
      <c r="C2276" s="151" t="s">
        <v>813</v>
      </c>
      <c r="D2276" s="152">
        <v>44182</v>
      </c>
      <c r="E2276" s="151" t="s">
        <v>733</v>
      </c>
      <c r="F2276" s="151" t="s">
        <v>13</v>
      </c>
      <c r="G2276" s="151" t="s">
        <v>62</v>
      </c>
      <c r="H2276" s="151" t="s">
        <v>62</v>
      </c>
      <c r="I2276" s="151" t="s">
        <v>828</v>
      </c>
      <c r="J2276" s="151" t="s">
        <v>821</v>
      </c>
      <c r="K2276" s="151" t="s">
        <v>736</v>
      </c>
      <c r="L2276" s="151" t="s">
        <v>2017</v>
      </c>
      <c r="M2276" s="158">
        <v>275631.25</v>
      </c>
    </row>
    <row r="2277" spans="1:13" hidden="1" outlineLevel="2" x14ac:dyDescent="0.2">
      <c r="A2277" s="156">
        <v>202012</v>
      </c>
      <c r="B2277" s="150">
        <v>22200071</v>
      </c>
      <c r="C2277" s="151" t="s">
        <v>813</v>
      </c>
      <c r="D2277" s="152">
        <v>44182</v>
      </c>
      <c r="E2277" s="151" t="s">
        <v>1518</v>
      </c>
      <c r="F2277" s="151" t="s">
        <v>614</v>
      </c>
      <c r="G2277" s="151" t="s">
        <v>62</v>
      </c>
      <c r="H2277" s="151" t="s">
        <v>62</v>
      </c>
      <c r="I2277" s="151" t="s">
        <v>828</v>
      </c>
      <c r="J2277" s="151" t="s">
        <v>821</v>
      </c>
      <c r="K2277" s="151" t="s">
        <v>736</v>
      </c>
      <c r="L2277" s="151" t="s">
        <v>2017</v>
      </c>
      <c r="M2277" s="158">
        <v>-55126.25</v>
      </c>
    </row>
    <row r="2278" spans="1:13" hidden="1" outlineLevel="2" x14ac:dyDescent="0.2">
      <c r="A2278" s="156">
        <v>202012</v>
      </c>
      <c r="B2278" s="150">
        <v>22200072</v>
      </c>
      <c r="C2278" s="151" t="s">
        <v>813</v>
      </c>
      <c r="D2278" s="152">
        <v>44196</v>
      </c>
      <c r="E2278" s="151" t="s">
        <v>384</v>
      </c>
      <c r="F2278" s="151" t="s">
        <v>385</v>
      </c>
      <c r="G2278" s="151" t="s">
        <v>817</v>
      </c>
      <c r="H2278" s="151" t="s">
        <v>536</v>
      </c>
      <c r="I2278" s="151" t="s">
        <v>734</v>
      </c>
      <c r="J2278" s="151" t="s">
        <v>735</v>
      </c>
      <c r="K2278" s="151" t="s">
        <v>736</v>
      </c>
      <c r="L2278" s="151" t="s">
        <v>2018</v>
      </c>
      <c r="M2278" s="158">
        <v>-286022.11</v>
      </c>
    </row>
    <row r="2279" spans="1:13" hidden="1" outlineLevel="2" x14ac:dyDescent="0.2">
      <c r="A2279" s="156">
        <v>202012</v>
      </c>
      <c r="B2279" s="150">
        <v>22200072</v>
      </c>
      <c r="C2279" s="151" t="s">
        <v>813</v>
      </c>
      <c r="D2279" s="152">
        <v>44196</v>
      </c>
      <c r="E2279" s="151" t="s">
        <v>733</v>
      </c>
      <c r="F2279" s="151" t="s">
        <v>13</v>
      </c>
      <c r="G2279" s="151" t="s">
        <v>62</v>
      </c>
      <c r="H2279" s="151" t="s">
        <v>62</v>
      </c>
      <c r="I2279" s="151" t="s">
        <v>734</v>
      </c>
      <c r="J2279" s="151" t="s">
        <v>735</v>
      </c>
      <c r="K2279" s="151" t="s">
        <v>736</v>
      </c>
      <c r="L2279" s="151" t="s">
        <v>2018</v>
      </c>
      <c r="M2279" s="158">
        <v>286022.11</v>
      </c>
    </row>
    <row r="2280" spans="1:13" hidden="1" outlineLevel="2" x14ac:dyDescent="0.2">
      <c r="A2280" s="156">
        <v>202012</v>
      </c>
      <c r="B2280" s="150">
        <v>22200073</v>
      </c>
      <c r="C2280" s="151" t="s">
        <v>813</v>
      </c>
      <c r="D2280" s="152">
        <v>44196</v>
      </c>
      <c r="E2280" s="151" t="s">
        <v>733</v>
      </c>
      <c r="F2280" s="151" t="s">
        <v>13</v>
      </c>
      <c r="G2280" s="151" t="s">
        <v>62</v>
      </c>
      <c r="H2280" s="151" t="s">
        <v>62</v>
      </c>
      <c r="I2280" s="151" t="s">
        <v>738</v>
      </c>
      <c r="J2280" s="151" t="s">
        <v>739</v>
      </c>
      <c r="K2280" s="151" t="s">
        <v>736</v>
      </c>
      <c r="L2280" s="151" t="s">
        <v>2018</v>
      </c>
      <c r="M2280" s="158">
        <v>79948.289999999994</v>
      </c>
    </row>
    <row r="2281" spans="1:13" hidden="1" outlineLevel="2" x14ac:dyDescent="0.2">
      <c r="A2281" s="156">
        <v>202012</v>
      </c>
      <c r="B2281" s="150">
        <v>22200073</v>
      </c>
      <c r="C2281" s="151" t="s">
        <v>813</v>
      </c>
      <c r="D2281" s="152">
        <v>44196</v>
      </c>
      <c r="E2281" s="151" t="s">
        <v>384</v>
      </c>
      <c r="F2281" s="151" t="s">
        <v>385</v>
      </c>
      <c r="G2281" s="151" t="s">
        <v>817</v>
      </c>
      <c r="H2281" s="151" t="s">
        <v>538</v>
      </c>
      <c r="I2281" s="151" t="s">
        <v>738</v>
      </c>
      <c r="J2281" s="151" t="s">
        <v>739</v>
      </c>
      <c r="K2281" s="151" t="s">
        <v>736</v>
      </c>
      <c r="L2281" s="151" t="s">
        <v>2018</v>
      </c>
      <c r="M2281" s="158">
        <v>-79948.289999999994</v>
      </c>
    </row>
    <row r="2282" spans="1:13" hidden="1" outlineLevel="2" x14ac:dyDescent="0.2">
      <c r="A2282" s="156">
        <v>202012</v>
      </c>
      <c r="B2282" s="150">
        <v>22200074</v>
      </c>
      <c r="C2282" s="151" t="s">
        <v>813</v>
      </c>
      <c r="D2282" s="152">
        <v>44196</v>
      </c>
      <c r="E2282" s="151" t="s">
        <v>384</v>
      </c>
      <c r="F2282" s="151" t="s">
        <v>385</v>
      </c>
      <c r="G2282" s="151" t="s">
        <v>817</v>
      </c>
      <c r="H2282" s="151" t="s">
        <v>540</v>
      </c>
      <c r="I2282" s="151" t="s">
        <v>758</v>
      </c>
      <c r="J2282" s="151" t="s">
        <v>759</v>
      </c>
      <c r="K2282" s="151" t="s">
        <v>736</v>
      </c>
      <c r="L2282" s="151" t="s">
        <v>2018</v>
      </c>
      <c r="M2282" s="158">
        <v>-90853.82</v>
      </c>
    </row>
    <row r="2283" spans="1:13" hidden="1" outlineLevel="2" x14ac:dyDescent="0.2">
      <c r="A2283" s="156">
        <v>202012</v>
      </c>
      <c r="B2283" s="150">
        <v>22200074</v>
      </c>
      <c r="C2283" s="151" t="s">
        <v>813</v>
      </c>
      <c r="D2283" s="152">
        <v>44196</v>
      </c>
      <c r="E2283" s="151" t="s">
        <v>733</v>
      </c>
      <c r="F2283" s="151" t="s">
        <v>13</v>
      </c>
      <c r="G2283" s="151" t="s">
        <v>62</v>
      </c>
      <c r="H2283" s="151" t="s">
        <v>62</v>
      </c>
      <c r="I2283" s="151" t="s">
        <v>758</v>
      </c>
      <c r="J2283" s="151" t="s">
        <v>759</v>
      </c>
      <c r="K2283" s="151" t="s">
        <v>736</v>
      </c>
      <c r="L2283" s="151" t="s">
        <v>2018</v>
      </c>
      <c r="M2283" s="158">
        <v>90853.82</v>
      </c>
    </row>
    <row r="2284" spans="1:13" hidden="1" outlineLevel="2" x14ac:dyDescent="0.2">
      <c r="A2284" s="156">
        <v>202012</v>
      </c>
      <c r="B2284" s="150">
        <v>22200075</v>
      </c>
      <c r="C2284" s="151" t="s">
        <v>813</v>
      </c>
      <c r="D2284" s="152">
        <v>44196</v>
      </c>
      <c r="E2284" s="151" t="s">
        <v>733</v>
      </c>
      <c r="F2284" s="151" t="s">
        <v>13</v>
      </c>
      <c r="G2284" s="151" t="s">
        <v>62</v>
      </c>
      <c r="H2284" s="151" t="s">
        <v>62</v>
      </c>
      <c r="I2284" s="151" t="s">
        <v>758</v>
      </c>
      <c r="J2284" s="151" t="s">
        <v>759</v>
      </c>
      <c r="K2284" s="151" t="s">
        <v>736</v>
      </c>
      <c r="L2284" s="151" t="s">
        <v>2019</v>
      </c>
      <c r="M2284" s="158">
        <v>8062.5</v>
      </c>
    </row>
    <row r="2285" spans="1:13" hidden="1" outlineLevel="2" x14ac:dyDescent="0.2">
      <c r="A2285" s="156">
        <v>202012</v>
      </c>
      <c r="B2285" s="150">
        <v>22200075</v>
      </c>
      <c r="C2285" s="151" t="s">
        <v>813</v>
      </c>
      <c r="D2285" s="152">
        <v>44196</v>
      </c>
      <c r="E2285" s="151" t="s">
        <v>352</v>
      </c>
      <c r="F2285" s="151" t="s">
        <v>353</v>
      </c>
      <c r="G2285" s="151" t="s">
        <v>817</v>
      </c>
      <c r="H2285" s="151" t="s">
        <v>540</v>
      </c>
      <c r="I2285" s="151" t="s">
        <v>758</v>
      </c>
      <c r="J2285" s="151" t="s">
        <v>759</v>
      </c>
      <c r="K2285" s="151" t="s">
        <v>736</v>
      </c>
      <c r="L2285" s="151" t="s">
        <v>2019</v>
      </c>
      <c r="M2285" s="158">
        <v>-8062.5</v>
      </c>
    </row>
    <row r="2286" spans="1:13" hidden="1" outlineLevel="2" x14ac:dyDescent="0.2">
      <c r="A2286" s="156">
        <v>202012</v>
      </c>
      <c r="B2286" s="150">
        <v>22200076</v>
      </c>
      <c r="C2286" s="151" t="s">
        <v>813</v>
      </c>
      <c r="D2286" s="152">
        <v>44196</v>
      </c>
      <c r="E2286" s="151" t="s">
        <v>352</v>
      </c>
      <c r="F2286" s="151" t="s">
        <v>353</v>
      </c>
      <c r="G2286" s="151" t="s">
        <v>817</v>
      </c>
      <c r="H2286" s="151" t="s">
        <v>538</v>
      </c>
      <c r="I2286" s="151" t="s">
        <v>738</v>
      </c>
      <c r="J2286" s="151" t="s">
        <v>739</v>
      </c>
      <c r="K2286" s="151" t="s">
        <v>736</v>
      </c>
      <c r="L2286" s="151" t="s">
        <v>2020</v>
      </c>
      <c r="M2286" s="158">
        <v>-8611.25</v>
      </c>
    </row>
    <row r="2287" spans="1:13" hidden="1" outlineLevel="2" x14ac:dyDescent="0.2">
      <c r="A2287" s="156">
        <v>202012</v>
      </c>
      <c r="B2287" s="150">
        <v>22200076</v>
      </c>
      <c r="C2287" s="151" t="s">
        <v>813</v>
      </c>
      <c r="D2287" s="152">
        <v>44196</v>
      </c>
      <c r="E2287" s="151" t="s">
        <v>733</v>
      </c>
      <c r="F2287" s="151" t="s">
        <v>13</v>
      </c>
      <c r="G2287" s="151" t="s">
        <v>62</v>
      </c>
      <c r="H2287" s="151" t="s">
        <v>62</v>
      </c>
      <c r="I2287" s="151" t="s">
        <v>738</v>
      </c>
      <c r="J2287" s="151" t="s">
        <v>739</v>
      </c>
      <c r="K2287" s="151" t="s">
        <v>736</v>
      </c>
      <c r="L2287" s="151" t="s">
        <v>2020</v>
      </c>
      <c r="M2287" s="158">
        <v>8611.25</v>
      </c>
    </row>
    <row r="2288" spans="1:13" hidden="1" outlineLevel="2" x14ac:dyDescent="0.2">
      <c r="A2288" s="156">
        <v>202012</v>
      </c>
      <c r="B2288" s="150">
        <v>22200077</v>
      </c>
      <c r="C2288" s="151" t="s">
        <v>813</v>
      </c>
      <c r="D2288" s="152">
        <v>44196</v>
      </c>
      <c r="E2288" s="151" t="s">
        <v>733</v>
      </c>
      <c r="F2288" s="151" t="s">
        <v>13</v>
      </c>
      <c r="G2288" s="151" t="s">
        <v>62</v>
      </c>
      <c r="H2288" s="151" t="s">
        <v>62</v>
      </c>
      <c r="I2288" s="151" t="s">
        <v>1601</v>
      </c>
      <c r="J2288" s="151" t="s">
        <v>1602</v>
      </c>
      <c r="K2288" s="151" t="s">
        <v>736</v>
      </c>
      <c r="L2288" s="151" t="s">
        <v>2021</v>
      </c>
      <c r="M2288" s="158">
        <v>-116266</v>
      </c>
    </row>
    <row r="2289" spans="1:13" hidden="1" outlineLevel="2" x14ac:dyDescent="0.2">
      <c r="A2289" s="156">
        <v>202012</v>
      </c>
      <c r="B2289" s="150">
        <v>22200077</v>
      </c>
      <c r="C2289" s="151" t="s">
        <v>813</v>
      </c>
      <c r="D2289" s="152">
        <v>44196</v>
      </c>
      <c r="E2289" s="151" t="s">
        <v>835</v>
      </c>
      <c r="F2289" s="151" t="s">
        <v>585</v>
      </c>
      <c r="G2289" s="151" t="s">
        <v>62</v>
      </c>
      <c r="H2289" s="151" t="s">
        <v>62</v>
      </c>
      <c r="I2289" s="151" t="s">
        <v>1601</v>
      </c>
      <c r="J2289" s="151" t="s">
        <v>1602</v>
      </c>
      <c r="K2289" s="151" t="s">
        <v>736</v>
      </c>
      <c r="L2289" s="151" t="s">
        <v>2021</v>
      </c>
      <c r="M2289" s="158">
        <v>116266</v>
      </c>
    </row>
    <row r="2290" spans="1:13" hidden="1" outlineLevel="2" x14ac:dyDescent="0.2">
      <c r="A2290" s="156">
        <v>202012</v>
      </c>
      <c r="B2290" s="150">
        <v>22200078</v>
      </c>
      <c r="C2290" s="151" t="s">
        <v>813</v>
      </c>
      <c r="D2290" s="152">
        <v>44196</v>
      </c>
      <c r="E2290" s="151" t="s">
        <v>835</v>
      </c>
      <c r="F2290" s="151" t="s">
        <v>585</v>
      </c>
      <c r="G2290" s="151" t="s">
        <v>62</v>
      </c>
      <c r="H2290" s="151" t="s">
        <v>62</v>
      </c>
      <c r="I2290" s="151" t="s">
        <v>765</v>
      </c>
      <c r="J2290" s="151" t="s">
        <v>766</v>
      </c>
      <c r="K2290" s="151" t="s">
        <v>736</v>
      </c>
      <c r="L2290" s="151" t="s">
        <v>2022</v>
      </c>
      <c r="M2290" s="158">
        <v>116266</v>
      </c>
    </row>
    <row r="2291" spans="1:13" hidden="1" outlineLevel="2" x14ac:dyDescent="0.2">
      <c r="A2291" s="156">
        <v>202012</v>
      </c>
      <c r="B2291" s="150">
        <v>22200078</v>
      </c>
      <c r="C2291" s="151" t="s">
        <v>813</v>
      </c>
      <c r="D2291" s="152">
        <v>44196</v>
      </c>
      <c r="E2291" s="151" t="s">
        <v>733</v>
      </c>
      <c r="F2291" s="151" t="s">
        <v>13</v>
      </c>
      <c r="G2291" s="151" t="s">
        <v>62</v>
      </c>
      <c r="H2291" s="151" t="s">
        <v>62</v>
      </c>
      <c r="I2291" s="151" t="s">
        <v>765</v>
      </c>
      <c r="J2291" s="151" t="s">
        <v>766</v>
      </c>
      <c r="K2291" s="151" t="s">
        <v>736</v>
      </c>
      <c r="L2291" s="151" t="s">
        <v>2022</v>
      </c>
      <c r="M2291" s="158">
        <v>-116266</v>
      </c>
    </row>
    <row r="2292" spans="1:13" hidden="1" outlineLevel="2" x14ac:dyDescent="0.2">
      <c r="A2292" s="156">
        <v>202012</v>
      </c>
      <c r="B2292" s="150">
        <v>22200079</v>
      </c>
      <c r="C2292" s="151" t="s">
        <v>813</v>
      </c>
      <c r="D2292" s="152">
        <v>44196</v>
      </c>
      <c r="E2292" s="151" t="s">
        <v>733</v>
      </c>
      <c r="F2292" s="151" t="s">
        <v>13</v>
      </c>
      <c r="G2292" s="151" t="s">
        <v>62</v>
      </c>
      <c r="H2292" s="151" t="s">
        <v>62</v>
      </c>
      <c r="I2292" s="151" t="s">
        <v>734</v>
      </c>
      <c r="J2292" s="151" t="s">
        <v>735</v>
      </c>
      <c r="K2292" s="151" t="s">
        <v>736</v>
      </c>
      <c r="L2292" s="151" t="s">
        <v>2023</v>
      </c>
      <c r="M2292" s="158">
        <v>12465.49</v>
      </c>
    </row>
    <row r="2293" spans="1:13" hidden="1" outlineLevel="2" x14ac:dyDescent="0.2">
      <c r="A2293" s="156">
        <v>202012</v>
      </c>
      <c r="B2293" s="150">
        <v>22200079</v>
      </c>
      <c r="C2293" s="151" t="s">
        <v>813</v>
      </c>
      <c r="D2293" s="152">
        <v>44196</v>
      </c>
      <c r="E2293" s="151" t="s">
        <v>354</v>
      </c>
      <c r="F2293" s="151" t="s">
        <v>355</v>
      </c>
      <c r="G2293" s="151" t="s">
        <v>817</v>
      </c>
      <c r="H2293" s="151" t="s">
        <v>536</v>
      </c>
      <c r="I2293" s="151" t="s">
        <v>734</v>
      </c>
      <c r="J2293" s="151" t="s">
        <v>735</v>
      </c>
      <c r="K2293" s="151" t="s">
        <v>736</v>
      </c>
      <c r="L2293" s="151" t="s">
        <v>2023</v>
      </c>
      <c r="M2293" s="158">
        <v>-4286.74</v>
      </c>
    </row>
    <row r="2294" spans="1:13" hidden="1" outlineLevel="2" x14ac:dyDescent="0.2">
      <c r="A2294" s="156">
        <v>202012</v>
      </c>
      <c r="B2294" s="150">
        <v>22200079</v>
      </c>
      <c r="C2294" s="151" t="s">
        <v>813</v>
      </c>
      <c r="D2294" s="152">
        <v>44196</v>
      </c>
      <c r="E2294" s="151" t="s">
        <v>316</v>
      </c>
      <c r="F2294" s="151" t="s">
        <v>317</v>
      </c>
      <c r="G2294" s="151" t="s">
        <v>817</v>
      </c>
      <c r="H2294" s="151" t="s">
        <v>536</v>
      </c>
      <c r="I2294" s="151" t="s">
        <v>734</v>
      </c>
      <c r="J2294" s="151" t="s">
        <v>735</v>
      </c>
      <c r="K2294" s="151" t="s">
        <v>736</v>
      </c>
      <c r="L2294" s="151" t="s">
        <v>2023</v>
      </c>
      <c r="M2294" s="158">
        <v>-8178.75</v>
      </c>
    </row>
    <row r="2295" spans="1:13" hidden="1" outlineLevel="2" x14ac:dyDescent="0.2">
      <c r="A2295" s="156">
        <v>202012</v>
      </c>
      <c r="B2295" s="150">
        <v>22200080</v>
      </c>
      <c r="C2295" s="151" t="s">
        <v>813</v>
      </c>
      <c r="D2295" s="152">
        <v>44196</v>
      </c>
      <c r="E2295" s="151" t="s">
        <v>316</v>
      </c>
      <c r="F2295" s="151" t="s">
        <v>317</v>
      </c>
      <c r="G2295" s="151" t="s">
        <v>817</v>
      </c>
      <c r="H2295" s="151" t="s">
        <v>540</v>
      </c>
      <c r="I2295" s="151" t="s">
        <v>758</v>
      </c>
      <c r="J2295" s="151" t="s">
        <v>759</v>
      </c>
      <c r="K2295" s="151" t="s">
        <v>736</v>
      </c>
      <c r="L2295" s="151" t="s">
        <v>2024</v>
      </c>
      <c r="M2295" s="158">
        <v>-8721.7099999999991</v>
      </c>
    </row>
    <row r="2296" spans="1:13" hidden="1" outlineLevel="2" x14ac:dyDescent="0.2">
      <c r="A2296" s="156">
        <v>202012</v>
      </c>
      <c r="B2296" s="150">
        <v>22200080</v>
      </c>
      <c r="C2296" s="151" t="s">
        <v>813</v>
      </c>
      <c r="D2296" s="152">
        <v>44196</v>
      </c>
      <c r="E2296" s="151" t="s">
        <v>320</v>
      </c>
      <c r="F2296" s="151" t="s">
        <v>321</v>
      </c>
      <c r="G2296" s="151" t="s">
        <v>817</v>
      </c>
      <c r="H2296" s="151" t="s">
        <v>443</v>
      </c>
      <c r="I2296" s="151" t="s">
        <v>758</v>
      </c>
      <c r="J2296" s="151" t="s">
        <v>759</v>
      </c>
      <c r="K2296" s="151" t="s">
        <v>736</v>
      </c>
      <c r="L2296" s="151" t="s">
        <v>2024</v>
      </c>
      <c r="M2296" s="158">
        <v>-2101.4499999999998</v>
      </c>
    </row>
    <row r="2297" spans="1:13" hidden="1" outlineLevel="2" x14ac:dyDescent="0.2">
      <c r="A2297" s="156">
        <v>202012</v>
      </c>
      <c r="B2297" s="150">
        <v>22200080</v>
      </c>
      <c r="C2297" s="151" t="s">
        <v>813</v>
      </c>
      <c r="D2297" s="152">
        <v>44196</v>
      </c>
      <c r="E2297" s="151" t="s">
        <v>733</v>
      </c>
      <c r="F2297" s="151" t="s">
        <v>13</v>
      </c>
      <c r="G2297" s="151" t="s">
        <v>62</v>
      </c>
      <c r="H2297" s="151" t="s">
        <v>62</v>
      </c>
      <c r="I2297" s="151" t="s">
        <v>758</v>
      </c>
      <c r="J2297" s="151" t="s">
        <v>759</v>
      </c>
      <c r="K2297" s="151" t="s">
        <v>736</v>
      </c>
      <c r="L2297" s="151" t="s">
        <v>2024</v>
      </c>
      <c r="M2297" s="158">
        <v>10823.16</v>
      </c>
    </row>
    <row r="2298" spans="1:13" hidden="1" outlineLevel="2" x14ac:dyDescent="0.2">
      <c r="A2298" s="156">
        <v>202012</v>
      </c>
      <c r="B2298" s="150">
        <v>22200081</v>
      </c>
      <c r="C2298" s="151" t="s">
        <v>813</v>
      </c>
      <c r="D2298" s="152">
        <v>44196</v>
      </c>
      <c r="E2298" s="151" t="s">
        <v>733</v>
      </c>
      <c r="F2298" s="151" t="s">
        <v>13</v>
      </c>
      <c r="G2298" s="151" t="s">
        <v>62</v>
      </c>
      <c r="H2298" s="151" t="s">
        <v>62</v>
      </c>
      <c r="I2298" s="151" t="s">
        <v>765</v>
      </c>
      <c r="J2298" s="151" t="s">
        <v>766</v>
      </c>
      <c r="K2298" s="151" t="s">
        <v>736</v>
      </c>
      <c r="L2298" s="151" t="s">
        <v>2025</v>
      </c>
      <c r="M2298" s="158">
        <v>134772.73000000001</v>
      </c>
    </row>
    <row r="2299" spans="1:13" hidden="1" outlineLevel="2" x14ac:dyDescent="0.2">
      <c r="A2299" s="156">
        <v>202012</v>
      </c>
      <c r="B2299" s="150">
        <v>22200081</v>
      </c>
      <c r="C2299" s="151" t="s">
        <v>813</v>
      </c>
      <c r="D2299" s="152">
        <v>44196</v>
      </c>
      <c r="E2299" s="151" t="s">
        <v>384</v>
      </c>
      <c r="F2299" s="151" t="s">
        <v>385</v>
      </c>
      <c r="G2299" s="151" t="s">
        <v>807</v>
      </c>
      <c r="H2299" s="151" t="s">
        <v>386</v>
      </c>
      <c r="I2299" s="151" t="s">
        <v>765</v>
      </c>
      <c r="J2299" s="151" t="s">
        <v>766</v>
      </c>
      <c r="K2299" s="151" t="s">
        <v>736</v>
      </c>
      <c r="L2299" s="151" t="s">
        <v>2025</v>
      </c>
      <c r="M2299" s="158">
        <v>-133067.97</v>
      </c>
    </row>
    <row r="2300" spans="1:13" hidden="1" outlineLevel="2" x14ac:dyDescent="0.2">
      <c r="A2300" s="156">
        <v>202012</v>
      </c>
      <c r="B2300" s="150">
        <v>22200081</v>
      </c>
      <c r="C2300" s="151" t="s">
        <v>813</v>
      </c>
      <c r="D2300" s="152">
        <v>44196</v>
      </c>
      <c r="E2300" s="151" t="s">
        <v>320</v>
      </c>
      <c r="F2300" s="151" t="s">
        <v>321</v>
      </c>
      <c r="G2300" s="151" t="s">
        <v>807</v>
      </c>
      <c r="H2300" s="151" t="s">
        <v>386</v>
      </c>
      <c r="I2300" s="151" t="s">
        <v>765</v>
      </c>
      <c r="J2300" s="151" t="s">
        <v>766</v>
      </c>
      <c r="K2300" s="151" t="s">
        <v>736</v>
      </c>
      <c r="L2300" s="151" t="s">
        <v>2025</v>
      </c>
      <c r="M2300" s="158">
        <v>-1550.76</v>
      </c>
    </row>
    <row r="2301" spans="1:13" hidden="1" outlineLevel="2" x14ac:dyDescent="0.2">
      <c r="A2301" s="156">
        <v>202012</v>
      </c>
      <c r="B2301" s="150">
        <v>22200081</v>
      </c>
      <c r="C2301" s="151" t="s">
        <v>813</v>
      </c>
      <c r="D2301" s="152">
        <v>44196</v>
      </c>
      <c r="E2301" s="151" t="s">
        <v>354</v>
      </c>
      <c r="F2301" s="151" t="s">
        <v>355</v>
      </c>
      <c r="G2301" s="151" t="s">
        <v>807</v>
      </c>
      <c r="H2301" s="151" t="s">
        <v>386</v>
      </c>
      <c r="I2301" s="151" t="s">
        <v>765</v>
      </c>
      <c r="J2301" s="151" t="s">
        <v>766</v>
      </c>
      <c r="K2301" s="151" t="s">
        <v>736</v>
      </c>
      <c r="L2301" s="151" t="s">
        <v>2025</v>
      </c>
      <c r="M2301" s="158">
        <v>-154</v>
      </c>
    </row>
    <row r="2302" spans="1:13" hidden="1" outlineLevel="2" x14ac:dyDescent="0.2">
      <c r="A2302" s="156">
        <v>202012</v>
      </c>
      <c r="B2302" s="150">
        <v>22200082</v>
      </c>
      <c r="C2302" s="151" t="s">
        <v>813</v>
      </c>
      <c r="D2302" s="152">
        <v>44196</v>
      </c>
      <c r="E2302" s="151" t="s">
        <v>733</v>
      </c>
      <c r="F2302" s="151" t="s">
        <v>13</v>
      </c>
      <c r="G2302" s="151" t="s">
        <v>62</v>
      </c>
      <c r="H2302" s="151" t="s">
        <v>62</v>
      </c>
      <c r="I2302" s="151" t="s">
        <v>734</v>
      </c>
      <c r="J2302" s="151" t="s">
        <v>735</v>
      </c>
      <c r="K2302" s="151" t="s">
        <v>736</v>
      </c>
      <c r="L2302" s="151" t="s">
        <v>2026</v>
      </c>
      <c r="M2302" s="158">
        <v>-21364.15</v>
      </c>
    </row>
    <row r="2303" spans="1:13" hidden="1" outlineLevel="2" x14ac:dyDescent="0.2">
      <c r="A2303" s="156">
        <v>202012</v>
      </c>
      <c r="B2303" s="150">
        <v>22200082</v>
      </c>
      <c r="C2303" s="151" t="s">
        <v>813</v>
      </c>
      <c r="D2303" s="152">
        <v>44196</v>
      </c>
      <c r="E2303" s="151" t="s">
        <v>384</v>
      </c>
      <c r="F2303" s="151" t="s">
        <v>385</v>
      </c>
      <c r="G2303" s="151" t="s">
        <v>817</v>
      </c>
      <c r="H2303" s="151" t="s">
        <v>536</v>
      </c>
      <c r="I2303" s="151" t="s">
        <v>734</v>
      </c>
      <c r="J2303" s="151" t="s">
        <v>735</v>
      </c>
      <c r="K2303" s="151" t="s">
        <v>736</v>
      </c>
      <c r="L2303" s="151" t="s">
        <v>2026</v>
      </c>
      <c r="M2303" s="158">
        <v>21364.15</v>
      </c>
    </row>
    <row r="2304" spans="1:13" hidden="1" outlineLevel="2" x14ac:dyDescent="0.2">
      <c r="A2304" s="156">
        <v>202012</v>
      </c>
      <c r="B2304" s="150">
        <v>22200083</v>
      </c>
      <c r="C2304" s="151" t="s">
        <v>813</v>
      </c>
      <c r="D2304" s="152">
        <v>44196</v>
      </c>
      <c r="E2304" s="151" t="s">
        <v>384</v>
      </c>
      <c r="F2304" s="151" t="s">
        <v>385</v>
      </c>
      <c r="G2304" s="151" t="s">
        <v>817</v>
      </c>
      <c r="H2304" s="151" t="s">
        <v>538</v>
      </c>
      <c r="I2304" s="151" t="s">
        <v>738</v>
      </c>
      <c r="J2304" s="151" t="s">
        <v>739</v>
      </c>
      <c r="K2304" s="151" t="s">
        <v>736</v>
      </c>
      <c r="L2304" s="151" t="s">
        <v>2027</v>
      </c>
      <c r="M2304" s="158">
        <v>6807.65</v>
      </c>
    </row>
    <row r="2305" spans="1:13" hidden="1" outlineLevel="2" x14ac:dyDescent="0.2">
      <c r="A2305" s="156">
        <v>202012</v>
      </c>
      <c r="B2305" s="150">
        <v>22200083</v>
      </c>
      <c r="C2305" s="151" t="s">
        <v>813</v>
      </c>
      <c r="D2305" s="152">
        <v>44196</v>
      </c>
      <c r="E2305" s="151" t="s">
        <v>733</v>
      </c>
      <c r="F2305" s="151" t="s">
        <v>13</v>
      </c>
      <c r="G2305" s="151" t="s">
        <v>62</v>
      </c>
      <c r="H2305" s="151" t="s">
        <v>62</v>
      </c>
      <c r="I2305" s="151" t="s">
        <v>738</v>
      </c>
      <c r="J2305" s="151" t="s">
        <v>739</v>
      </c>
      <c r="K2305" s="151" t="s">
        <v>736</v>
      </c>
      <c r="L2305" s="151" t="s">
        <v>2027</v>
      </c>
      <c r="M2305" s="158">
        <v>-6807.65</v>
      </c>
    </row>
    <row r="2306" spans="1:13" hidden="1" outlineLevel="2" x14ac:dyDescent="0.2">
      <c r="A2306" s="156">
        <v>202012</v>
      </c>
      <c r="B2306" s="150">
        <v>22200084</v>
      </c>
      <c r="C2306" s="151" t="s">
        <v>813</v>
      </c>
      <c r="D2306" s="152">
        <v>44196</v>
      </c>
      <c r="E2306" s="151" t="s">
        <v>733</v>
      </c>
      <c r="F2306" s="151" t="s">
        <v>13</v>
      </c>
      <c r="G2306" s="151" t="s">
        <v>62</v>
      </c>
      <c r="H2306" s="151" t="s">
        <v>62</v>
      </c>
      <c r="I2306" s="151" t="s">
        <v>758</v>
      </c>
      <c r="J2306" s="151" t="s">
        <v>759</v>
      </c>
      <c r="K2306" s="151" t="s">
        <v>736</v>
      </c>
      <c r="L2306" s="151" t="s">
        <v>2028</v>
      </c>
      <c r="M2306" s="158">
        <v>-1947.27</v>
      </c>
    </row>
    <row r="2307" spans="1:13" hidden="1" outlineLevel="2" x14ac:dyDescent="0.2">
      <c r="A2307" s="156">
        <v>202012</v>
      </c>
      <c r="B2307" s="150">
        <v>22200084</v>
      </c>
      <c r="C2307" s="151" t="s">
        <v>813</v>
      </c>
      <c r="D2307" s="152">
        <v>44196</v>
      </c>
      <c r="E2307" s="151" t="s">
        <v>384</v>
      </c>
      <c r="F2307" s="151" t="s">
        <v>385</v>
      </c>
      <c r="G2307" s="151" t="s">
        <v>817</v>
      </c>
      <c r="H2307" s="151" t="s">
        <v>540</v>
      </c>
      <c r="I2307" s="151" t="s">
        <v>758</v>
      </c>
      <c r="J2307" s="151" t="s">
        <v>759</v>
      </c>
      <c r="K2307" s="151" t="s">
        <v>736</v>
      </c>
      <c r="L2307" s="151" t="s">
        <v>2028</v>
      </c>
      <c r="M2307" s="158">
        <v>1947.27</v>
      </c>
    </row>
    <row r="2308" spans="1:13" hidden="1" outlineLevel="2" x14ac:dyDescent="0.2">
      <c r="A2308" s="156">
        <v>202012</v>
      </c>
      <c r="B2308" s="150">
        <v>33200048</v>
      </c>
      <c r="C2308" s="151" t="s">
        <v>816</v>
      </c>
      <c r="D2308" s="152">
        <v>44172</v>
      </c>
      <c r="E2308" s="151" t="s">
        <v>733</v>
      </c>
      <c r="F2308" s="151" t="s">
        <v>13</v>
      </c>
      <c r="G2308" s="151" t="s">
        <v>62</v>
      </c>
      <c r="H2308" s="151" t="s">
        <v>62</v>
      </c>
      <c r="I2308" s="151" t="s">
        <v>829</v>
      </c>
      <c r="J2308" s="151" t="s">
        <v>804</v>
      </c>
      <c r="K2308" s="151" t="s">
        <v>736</v>
      </c>
      <c r="L2308" s="151" t="s">
        <v>2029</v>
      </c>
      <c r="M2308" s="158">
        <v>-9000</v>
      </c>
    </row>
    <row r="2309" spans="1:13" hidden="1" outlineLevel="2" x14ac:dyDescent="0.2">
      <c r="A2309" s="156">
        <v>202012</v>
      </c>
      <c r="B2309" s="150">
        <v>33200048</v>
      </c>
      <c r="C2309" s="151" t="s">
        <v>816</v>
      </c>
      <c r="D2309" s="152">
        <v>44172</v>
      </c>
      <c r="E2309" s="151" t="s">
        <v>741</v>
      </c>
      <c r="F2309" s="151" t="s">
        <v>586</v>
      </c>
      <c r="G2309" s="151" t="s">
        <v>62</v>
      </c>
      <c r="H2309" s="151" t="s">
        <v>62</v>
      </c>
      <c r="I2309" s="151" t="s">
        <v>62</v>
      </c>
      <c r="J2309" s="151" t="s">
        <v>62</v>
      </c>
      <c r="K2309" s="151" t="s">
        <v>736</v>
      </c>
      <c r="L2309" s="151" t="s">
        <v>2030</v>
      </c>
      <c r="M2309" s="158">
        <v>9000</v>
      </c>
    </row>
    <row r="2310" spans="1:13" hidden="1" outlineLevel="2" x14ac:dyDescent="0.2">
      <c r="A2310" s="156">
        <v>202012</v>
      </c>
      <c r="B2310" s="150">
        <v>33200049</v>
      </c>
      <c r="C2310" s="151" t="s">
        <v>816</v>
      </c>
      <c r="D2310" s="152">
        <v>44176</v>
      </c>
      <c r="E2310" s="151" t="s">
        <v>471</v>
      </c>
      <c r="F2310" s="151" t="s">
        <v>472</v>
      </c>
      <c r="G2310" s="151" t="s">
        <v>817</v>
      </c>
      <c r="H2310" s="151" t="s">
        <v>526</v>
      </c>
      <c r="I2310" s="151" t="s">
        <v>62</v>
      </c>
      <c r="J2310" s="151" t="s">
        <v>62</v>
      </c>
      <c r="K2310" s="151" t="s">
        <v>736</v>
      </c>
      <c r="L2310" s="151" t="s">
        <v>2031</v>
      </c>
      <c r="M2310" s="158">
        <v>-834</v>
      </c>
    </row>
    <row r="2311" spans="1:13" hidden="1" outlineLevel="2" x14ac:dyDescent="0.2">
      <c r="A2311" s="156">
        <v>202012</v>
      </c>
      <c r="B2311" s="150">
        <v>33200049</v>
      </c>
      <c r="C2311" s="151" t="s">
        <v>816</v>
      </c>
      <c r="D2311" s="152">
        <v>44176</v>
      </c>
      <c r="E2311" s="151" t="s">
        <v>741</v>
      </c>
      <c r="F2311" s="151" t="s">
        <v>586</v>
      </c>
      <c r="G2311" s="151" t="s">
        <v>62</v>
      </c>
      <c r="H2311" s="151" t="s">
        <v>62</v>
      </c>
      <c r="I2311" s="151" t="s">
        <v>62</v>
      </c>
      <c r="J2311" s="151" t="s">
        <v>62</v>
      </c>
      <c r="K2311" s="151" t="s">
        <v>736</v>
      </c>
      <c r="L2311" s="151" t="s">
        <v>2031</v>
      </c>
      <c r="M2311" s="158">
        <v>834</v>
      </c>
    </row>
    <row r="2312" spans="1:13" hidden="1" outlineLevel="2" x14ac:dyDescent="0.2">
      <c r="A2312" s="156">
        <v>202012</v>
      </c>
      <c r="B2312" s="150">
        <v>33200050</v>
      </c>
      <c r="C2312" s="151" t="s">
        <v>816</v>
      </c>
      <c r="D2312" s="152">
        <v>44183</v>
      </c>
      <c r="E2312" s="151" t="s">
        <v>741</v>
      </c>
      <c r="F2312" s="151" t="s">
        <v>586</v>
      </c>
      <c r="G2312" s="151" t="s">
        <v>62</v>
      </c>
      <c r="H2312" s="151" t="s">
        <v>62</v>
      </c>
      <c r="I2312" s="151" t="s">
        <v>62</v>
      </c>
      <c r="J2312" s="151" t="s">
        <v>62</v>
      </c>
      <c r="K2312" s="151" t="s">
        <v>736</v>
      </c>
      <c r="L2312" s="151" t="s">
        <v>2032</v>
      </c>
      <c r="M2312" s="158">
        <v>552000</v>
      </c>
    </row>
    <row r="2313" spans="1:13" hidden="1" outlineLevel="2" x14ac:dyDescent="0.2">
      <c r="A2313" s="156">
        <v>202012</v>
      </c>
      <c r="B2313" s="150">
        <v>33200050</v>
      </c>
      <c r="C2313" s="151" t="s">
        <v>816</v>
      </c>
      <c r="D2313" s="152">
        <v>44183</v>
      </c>
      <c r="E2313" s="151" t="s">
        <v>1129</v>
      </c>
      <c r="F2313" s="151" t="s">
        <v>565</v>
      </c>
      <c r="G2313" s="151" t="s">
        <v>807</v>
      </c>
      <c r="H2313" s="151" t="s">
        <v>382</v>
      </c>
      <c r="I2313" s="151" t="s">
        <v>62</v>
      </c>
      <c r="J2313" s="151" t="s">
        <v>62</v>
      </c>
      <c r="K2313" s="151" t="s">
        <v>736</v>
      </c>
      <c r="L2313" s="151" t="s">
        <v>2033</v>
      </c>
      <c r="M2313" s="158">
        <v>-202000</v>
      </c>
    </row>
    <row r="2314" spans="1:13" hidden="1" outlineLevel="2" x14ac:dyDescent="0.2">
      <c r="A2314" s="156">
        <v>202012</v>
      </c>
      <c r="B2314" s="150">
        <v>33200050</v>
      </c>
      <c r="C2314" s="151" t="s">
        <v>816</v>
      </c>
      <c r="D2314" s="152">
        <v>44183</v>
      </c>
      <c r="E2314" s="151" t="s">
        <v>2011</v>
      </c>
      <c r="F2314" s="151" t="s">
        <v>564</v>
      </c>
      <c r="G2314" s="151" t="s">
        <v>62</v>
      </c>
      <c r="H2314" s="151" t="s">
        <v>62</v>
      </c>
      <c r="I2314" s="151" t="s">
        <v>62</v>
      </c>
      <c r="J2314" s="151" t="s">
        <v>62</v>
      </c>
      <c r="K2314" s="151" t="s">
        <v>736</v>
      </c>
      <c r="L2314" s="151" t="s">
        <v>2034</v>
      </c>
      <c r="M2314" s="158">
        <v>-350000</v>
      </c>
    </row>
    <row r="2315" spans="1:13" hidden="1" outlineLevel="2" x14ac:dyDescent="0.2">
      <c r="A2315" s="156">
        <v>202012</v>
      </c>
      <c r="B2315" s="150">
        <v>33200051</v>
      </c>
      <c r="C2315" s="151" t="s">
        <v>816</v>
      </c>
      <c r="D2315" s="152">
        <v>44196</v>
      </c>
      <c r="E2315" s="151" t="s">
        <v>741</v>
      </c>
      <c r="F2315" s="151" t="s">
        <v>586</v>
      </c>
      <c r="G2315" s="151" t="s">
        <v>62</v>
      </c>
      <c r="H2315" s="151" t="s">
        <v>62</v>
      </c>
      <c r="I2315" s="151" t="s">
        <v>62</v>
      </c>
      <c r="J2315" s="151" t="s">
        <v>62</v>
      </c>
      <c r="K2315" s="151" t="s">
        <v>736</v>
      </c>
      <c r="L2315" s="151" t="s">
        <v>2035</v>
      </c>
      <c r="M2315" s="158">
        <v>484394</v>
      </c>
    </row>
    <row r="2316" spans="1:13" hidden="1" outlineLevel="2" x14ac:dyDescent="0.2">
      <c r="A2316" s="156">
        <v>202012</v>
      </c>
      <c r="B2316" s="150">
        <v>33200051</v>
      </c>
      <c r="C2316" s="151" t="s">
        <v>816</v>
      </c>
      <c r="D2316" s="152">
        <v>44196</v>
      </c>
      <c r="E2316" s="151" t="s">
        <v>473</v>
      </c>
      <c r="F2316" s="151" t="s">
        <v>474</v>
      </c>
      <c r="G2316" s="151" t="s">
        <v>817</v>
      </c>
      <c r="H2316" s="151" t="s">
        <v>526</v>
      </c>
      <c r="I2316" s="151" t="s">
        <v>62</v>
      </c>
      <c r="J2316" s="151" t="s">
        <v>62</v>
      </c>
      <c r="K2316" s="151" t="s">
        <v>736</v>
      </c>
      <c r="L2316" s="151" t="s">
        <v>2035</v>
      </c>
      <c r="M2316" s="158">
        <v>-484394</v>
      </c>
    </row>
    <row r="2317" spans="1:13" hidden="1" outlineLevel="2" x14ac:dyDescent="0.2">
      <c r="A2317" s="156">
        <v>202012</v>
      </c>
      <c r="B2317" s="150">
        <v>33200052</v>
      </c>
      <c r="C2317" s="151" t="s">
        <v>816</v>
      </c>
      <c r="D2317" s="152">
        <v>44196</v>
      </c>
      <c r="E2317" s="151" t="s">
        <v>1788</v>
      </c>
      <c r="F2317" s="151" t="s">
        <v>559</v>
      </c>
      <c r="G2317" s="151" t="s">
        <v>62</v>
      </c>
      <c r="H2317" s="151" t="s">
        <v>62</v>
      </c>
      <c r="I2317" s="151" t="s">
        <v>62</v>
      </c>
      <c r="J2317" s="151" t="s">
        <v>62</v>
      </c>
      <c r="K2317" s="151" t="s">
        <v>736</v>
      </c>
      <c r="L2317" s="151" t="s">
        <v>2036</v>
      </c>
      <c r="M2317" s="158">
        <v>-1110</v>
      </c>
    </row>
    <row r="2318" spans="1:13" hidden="1" outlineLevel="2" x14ac:dyDescent="0.2">
      <c r="A2318" s="156">
        <v>202012</v>
      </c>
      <c r="B2318" s="150">
        <v>33200052</v>
      </c>
      <c r="C2318" s="151" t="s">
        <v>816</v>
      </c>
      <c r="D2318" s="152">
        <v>44196</v>
      </c>
      <c r="E2318" s="151" t="s">
        <v>2037</v>
      </c>
      <c r="F2318" s="151" t="s">
        <v>557</v>
      </c>
      <c r="G2318" s="151" t="s">
        <v>62</v>
      </c>
      <c r="H2318" s="151" t="s">
        <v>62</v>
      </c>
      <c r="I2318" s="151" t="s">
        <v>62</v>
      </c>
      <c r="J2318" s="151" t="s">
        <v>62</v>
      </c>
      <c r="K2318" s="151" t="s">
        <v>736</v>
      </c>
      <c r="L2318" s="151" t="s">
        <v>2038</v>
      </c>
      <c r="M2318" s="158">
        <v>-16006.8</v>
      </c>
    </row>
    <row r="2319" spans="1:13" hidden="1" outlineLevel="2" x14ac:dyDescent="0.2">
      <c r="A2319" s="156">
        <v>202012</v>
      </c>
      <c r="B2319" s="150">
        <v>33200052</v>
      </c>
      <c r="C2319" s="151" t="s">
        <v>816</v>
      </c>
      <c r="D2319" s="152">
        <v>44196</v>
      </c>
      <c r="E2319" s="151" t="s">
        <v>2039</v>
      </c>
      <c r="F2319" s="151" t="s">
        <v>592</v>
      </c>
      <c r="G2319" s="151" t="s">
        <v>62</v>
      </c>
      <c r="H2319" s="151" t="s">
        <v>62</v>
      </c>
      <c r="I2319" s="151" t="s">
        <v>62</v>
      </c>
      <c r="J2319" s="151" t="s">
        <v>62</v>
      </c>
      <c r="K2319" s="151" t="s">
        <v>736</v>
      </c>
      <c r="L2319" s="151" t="s">
        <v>2036</v>
      </c>
      <c r="M2319" s="158">
        <v>1110</v>
      </c>
    </row>
    <row r="2320" spans="1:13" hidden="1" outlineLevel="2" x14ac:dyDescent="0.2">
      <c r="A2320" s="156">
        <v>202012</v>
      </c>
      <c r="B2320" s="150">
        <v>33200052</v>
      </c>
      <c r="C2320" s="151" t="s">
        <v>816</v>
      </c>
      <c r="D2320" s="152">
        <v>44196</v>
      </c>
      <c r="E2320" s="151" t="s">
        <v>2040</v>
      </c>
      <c r="F2320" s="151" t="s">
        <v>593</v>
      </c>
      <c r="G2320" s="151" t="s">
        <v>62</v>
      </c>
      <c r="H2320" s="151" t="s">
        <v>62</v>
      </c>
      <c r="I2320" s="151" t="s">
        <v>62</v>
      </c>
      <c r="J2320" s="151" t="s">
        <v>62</v>
      </c>
      <c r="K2320" s="151" t="s">
        <v>736</v>
      </c>
      <c r="L2320" s="151" t="s">
        <v>2041</v>
      </c>
      <c r="M2320" s="158">
        <v>898</v>
      </c>
    </row>
    <row r="2321" spans="1:13" hidden="1" outlineLevel="2" x14ac:dyDescent="0.2">
      <c r="A2321" s="156">
        <v>202012</v>
      </c>
      <c r="B2321" s="150">
        <v>33200052</v>
      </c>
      <c r="C2321" s="151" t="s">
        <v>816</v>
      </c>
      <c r="D2321" s="152">
        <v>44196</v>
      </c>
      <c r="E2321" s="151" t="s">
        <v>2042</v>
      </c>
      <c r="F2321" s="151" t="s">
        <v>590</v>
      </c>
      <c r="G2321" s="151" t="s">
        <v>62</v>
      </c>
      <c r="H2321" s="151" t="s">
        <v>62</v>
      </c>
      <c r="I2321" s="151" t="s">
        <v>62</v>
      </c>
      <c r="J2321" s="151" t="s">
        <v>62</v>
      </c>
      <c r="K2321" s="151" t="s">
        <v>736</v>
      </c>
      <c r="L2321" s="151" t="s">
        <v>2043</v>
      </c>
      <c r="M2321" s="158">
        <v>1327</v>
      </c>
    </row>
    <row r="2322" spans="1:13" hidden="1" outlineLevel="2" x14ac:dyDescent="0.2">
      <c r="A2322" s="156">
        <v>202012</v>
      </c>
      <c r="B2322" s="150">
        <v>33200052</v>
      </c>
      <c r="C2322" s="151" t="s">
        <v>816</v>
      </c>
      <c r="D2322" s="152">
        <v>44196</v>
      </c>
      <c r="E2322" s="151" t="s">
        <v>2044</v>
      </c>
      <c r="F2322" s="151" t="s">
        <v>587</v>
      </c>
      <c r="G2322" s="151" t="s">
        <v>62</v>
      </c>
      <c r="H2322" s="151" t="s">
        <v>62</v>
      </c>
      <c r="I2322" s="151" t="s">
        <v>62</v>
      </c>
      <c r="J2322" s="151" t="s">
        <v>62</v>
      </c>
      <c r="K2322" s="151" t="s">
        <v>736</v>
      </c>
      <c r="L2322" s="151" t="s">
        <v>2045</v>
      </c>
      <c r="M2322" s="158">
        <v>982</v>
      </c>
    </row>
    <row r="2323" spans="1:13" hidden="1" outlineLevel="2" x14ac:dyDescent="0.2">
      <c r="A2323" s="156">
        <v>202012</v>
      </c>
      <c r="B2323" s="150">
        <v>33200052</v>
      </c>
      <c r="C2323" s="151" t="s">
        <v>816</v>
      </c>
      <c r="D2323" s="152">
        <v>44196</v>
      </c>
      <c r="E2323" s="151" t="s">
        <v>2046</v>
      </c>
      <c r="F2323" s="151" t="s">
        <v>588</v>
      </c>
      <c r="G2323" s="151" t="s">
        <v>62</v>
      </c>
      <c r="H2323" s="151" t="s">
        <v>62</v>
      </c>
      <c r="I2323" s="151" t="s">
        <v>62</v>
      </c>
      <c r="J2323" s="151" t="s">
        <v>62</v>
      </c>
      <c r="K2323" s="151" t="s">
        <v>736</v>
      </c>
      <c r="L2323" s="151" t="s">
        <v>2047</v>
      </c>
      <c r="M2323" s="158">
        <v>15886</v>
      </c>
    </row>
    <row r="2324" spans="1:13" hidden="1" outlineLevel="2" x14ac:dyDescent="0.2">
      <c r="A2324" s="156">
        <v>202012</v>
      </c>
      <c r="B2324" s="150">
        <v>33200052</v>
      </c>
      <c r="C2324" s="151" t="s">
        <v>816</v>
      </c>
      <c r="D2324" s="152">
        <v>44196</v>
      </c>
      <c r="E2324" s="151" t="s">
        <v>2048</v>
      </c>
      <c r="F2324" s="151" t="s">
        <v>589</v>
      </c>
      <c r="G2324" s="151" t="s">
        <v>62</v>
      </c>
      <c r="H2324" s="151" t="s">
        <v>62</v>
      </c>
      <c r="I2324" s="151" t="s">
        <v>62</v>
      </c>
      <c r="J2324" s="151" t="s">
        <v>62</v>
      </c>
      <c r="K2324" s="151" t="s">
        <v>736</v>
      </c>
      <c r="L2324" s="151" t="s">
        <v>2049</v>
      </c>
      <c r="M2324" s="158">
        <v>26678</v>
      </c>
    </row>
    <row r="2325" spans="1:13" hidden="1" outlineLevel="2" x14ac:dyDescent="0.2">
      <c r="A2325" s="156">
        <v>202012</v>
      </c>
      <c r="B2325" s="150">
        <v>33200052</v>
      </c>
      <c r="C2325" s="151" t="s">
        <v>816</v>
      </c>
      <c r="D2325" s="152">
        <v>44196</v>
      </c>
      <c r="E2325" s="151" t="s">
        <v>741</v>
      </c>
      <c r="F2325" s="151" t="s">
        <v>586</v>
      </c>
      <c r="G2325" s="151" t="s">
        <v>62</v>
      </c>
      <c r="H2325" s="151" t="s">
        <v>62</v>
      </c>
      <c r="I2325" s="151" t="s">
        <v>62</v>
      </c>
      <c r="J2325" s="151" t="s">
        <v>62</v>
      </c>
      <c r="K2325" s="151" t="s">
        <v>736</v>
      </c>
      <c r="L2325" s="151" t="s">
        <v>2050</v>
      </c>
      <c r="M2325" s="158">
        <v>4890</v>
      </c>
    </row>
    <row r="2326" spans="1:13" hidden="1" outlineLevel="2" x14ac:dyDescent="0.2">
      <c r="A2326" s="156">
        <v>202012</v>
      </c>
      <c r="B2326" s="150">
        <v>33200052</v>
      </c>
      <c r="C2326" s="151" t="s">
        <v>816</v>
      </c>
      <c r="D2326" s="152">
        <v>44196</v>
      </c>
      <c r="E2326" s="151" t="s">
        <v>986</v>
      </c>
      <c r="F2326" s="151" t="s">
        <v>558</v>
      </c>
      <c r="G2326" s="151" t="s">
        <v>62</v>
      </c>
      <c r="H2326" s="151" t="s">
        <v>62</v>
      </c>
      <c r="I2326" s="151" t="s">
        <v>62</v>
      </c>
      <c r="J2326" s="151" t="s">
        <v>62</v>
      </c>
      <c r="K2326" s="151" t="s">
        <v>736</v>
      </c>
      <c r="L2326" s="151" t="s">
        <v>2045</v>
      </c>
      <c r="M2326" s="158">
        <v>-982</v>
      </c>
    </row>
    <row r="2327" spans="1:13" hidden="1" outlineLevel="2" x14ac:dyDescent="0.2">
      <c r="A2327" s="156">
        <v>202012</v>
      </c>
      <c r="B2327" s="150">
        <v>33200052</v>
      </c>
      <c r="C2327" s="151" t="s">
        <v>816</v>
      </c>
      <c r="D2327" s="152">
        <v>44196</v>
      </c>
      <c r="E2327" s="151" t="s">
        <v>986</v>
      </c>
      <c r="F2327" s="151" t="s">
        <v>558</v>
      </c>
      <c r="G2327" s="151" t="s">
        <v>62</v>
      </c>
      <c r="H2327" s="151" t="s">
        <v>62</v>
      </c>
      <c r="I2327" s="151" t="s">
        <v>62</v>
      </c>
      <c r="J2327" s="151" t="s">
        <v>62</v>
      </c>
      <c r="K2327" s="151" t="s">
        <v>736</v>
      </c>
      <c r="L2327" s="151" t="s">
        <v>2047</v>
      </c>
      <c r="M2327" s="158">
        <v>-15886</v>
      </c>
    </row>
    <row r="2328" spans="1:13" hidden="1" outlineLevel="2" x14ac:dyDescent="0.2">
      <c r="A2328" s="156">
        <v>202012</v>
      </c>
      <c r="B2328" s="150">
        <v>33200052</v>
      </c>
      <c r="C2328" s="151" t="s">
        <v>816</v>
      </c>
      <c r="D2328" s="152">
        <v>44196</v>
      </c>
      <c r="E2328" s="151" t="s">
        <v>516</v>
      </c>
      <c r="F2328" s="151" t="s">
        <v>517</v>
      </c>
      <c r="G2328" s="151" t="s">
        <v>817</v>
      </c>
      <c r="H2328" s="151" t="s">
        <v>526</v>
      </c>
      <c r="I2328" s="151" t="s">
        <v>62</v>
      </c>
      <c r="J2328" s="151" t="s">
        <v>62</v>
      </c>
      <c r="K2328" s="151" t="s">
        <v>736</v>
      </c>
      <c r="L2328" s="151" t="s">
        <v>2050</v>
      </c>
      <c r="M2328" s="158">
        <v>-4890</v>
      </c>
    </row>
    <row r="2329" spans="1:13" hidden="1" outlineLevel="2" x14ac:dyDescent="0.2">
      <c r="A2329" s="156">
        <v>202012</v>
      </c>
      <c r="B2329" s="150">
        <v>33200052</v>
      </c>
      <c r="C2329" s="151" t="s">
        <v>816</v>
      </c>
      <c r="D2329" s="152">
        <v>44196</v>
      </c>
      <c r="E2329" s="151" t="s">
        <v>516</v>
      </c>
      <c r="F2329" s="151" t="s">
        <v>517</v>
      </c>
      <c r="G2329" s="151" t="s">
        <v>817</v>
      </c>
      <c r="H2329" s="151" t="s">
        <v>526</v>
      </c>
      <c r="I2329" s="151" t="s">
        <v>62</v>
      </c>
      <c r="J2329" s="151" t="s">
        <v>62</v>
      </c>
      <c r="K2329" s="151" t="s">
        <v>736</v>
      </c>
      <c r="L2329" s="151" t="s">
        <v>2045</v>
      </c>
      <c r="M2329" s="158">
        <v>-982</v>
      </c>
    </row>
    <row r="2330" spans="1:13" hidden="1" outlineLevel="2" x14ac:dyDescent="0.2">
      <c r="A2330" s="156">
        <v>202012</v>
      </c>
      <c r="B2330" s="150">
        <v>33200052</v>
      </c>
      <c r="C2330" s="151" t="s">
        <v>816</v>
      </c>
      <c r="D2330" s="152">
        <v>44196</v>
      </c>
      <c r="E2330" s="151" t="s">
        <v>516</v>
      </c>
      <c r="F2330" s="151" t="s">
        <v>517</v>
      </c>
      <c r="G2330" s="151" t="s">
        <v>817</v>
      </c>
      <c r="H2330" s="151" t="s">
        <v>526</v>
      </c>
      <c r="I2330" s="151" t="s">
        <v>62</v>
      </c>
      <c r="J2330" s="151" t="s">
        <v>62</v>
      </c>
      <c r="K2330" s="151" t="s">
        <v>736</v>
      </c>
      <c r="L2330" s="151" t="s">
        <v>2047</v>
      </c>
      <c r="M2330" s="158">
        <v>-15886</v>
      </c>
    </row>
    <row r="2331" spans="1:13" hidden="1" outlineLevel="2" x14ac:dyDescent="0.2">
      <c r="A2331" s="156">
        <v>202012</v>
      </c>
      <c r="B2331" s="150">
        <v>33200052</v>
      </c>
      <c r="C2331" s="151" t="s">
        <v>816</v>
      </c>
      <c r="D2331" s="152">
        <v>44196</v>
      </c>
      <c r="E2331" s="151" t="s">
        <v>516</v>
      </c>
      <c r="F2331" s="151" t="s">
        <v>517</v>
      </c>
      <c r="G2331" s="151" t="s">
        <v>817</v>
      </c>
      <c r="H2331" s="151" t="s">
        <v>526</v>
      </c>
      <c r="I2331" s="151" t="s">
        <v>62</v>
      </c>
      <c r="J2331" s="151" t="s">
        <v>62</v>
      </c>
      <c r="K2331" s="151" t="s">
        <v>736</v>
      </c>
      <c r="L2331" s="151" t="s">
        <v>2049</v>
      </c>
      <c r="M2331" s="158">
        <v>-26678</v>
      </c>
    </row>
    <row r="2332" spans="1:13" hidden="1" outlineLevel="2" x14ac:dyDescent="0.2">
      <c r="A2332" s="156">
        <v>202012</v>
      </c>
      <c r="B2332" s="150">
        <v>33200052</v>
      </c>
      <c r="C2332" s="151" t="s">
        <v>816</v>
      </c>
      <c r="D2332" s="152">
        <v>44196</v>
      </c>
      <c r="E2332" s="151" t="s">
        <v>522</v>
      </c>
      <c r="F2332" s="151" t="s">
        <v>523</v>
      </c>
      <c r="G2332" s="151" t="s">
        <v>817</v>
      </c>
      <c r="H2332" s="151" t="s">
        <v>526</v>
      </c>
      <c r="I2332" s="151" t="s">
        <v>62</v>
      </c>
      <c r="J2332" s="151" t="s">
        <v>62</v>
      </c>
      <c r="K2332" s="151" t="s">
        <v>736</v>
      </c>
      <c r="L2332" s="151" t="s">
        <v>2045</v>
      </c>
      <c r="M2332" s="158">
        <v>982</v>
      </c>
    </row>
    <row r="2333" spans="1:13" hidden="1" outlineLevel="2" x14ac:dyDescent="0.2">
      <c r="A2333" s="156">
        <v>202012</v>
      </c>
      <c r="B2333" s="150">
        <v>33200052</v>
      </c>
      <c r="C2333" s="151" t="s">
        <v>816</v>
      </c>
      <c r="D2333" s="152">
        <v>44196</v>
      </c>
      <c r="E2333" s="151" t="s">
        <v>522</v>
      </c>
      <c r="F2333" s="151" t="s">
        <v>523</v>
      </c>
      <c r="G2333" s="151" t="s">
        <v>817</v>
      </c>
      <c r="H2333" s="151" t="s">
        <v>526</v>
      </c>
      <c r="I2333" s="151" t="s">
        <v>62</v>
      </c>
      <c r="J2333" s="151" t="s">
        <v>62</v>
      </c>
      <c r="K2333" s="151" t="s">
        <v>736</v>
      </c>
      <c r="L2333" s="151" t="s">
        <v>2047</v>
      </c>
      <c r="M2333" s="158">
        <v>15886</v>
      </c>
    </row>
    <row r="2334" spans="1:13" hidden="1" outlineLevel="2" x14ac:dyDescent="0.2">
      <c r="A2334" s="156">
        <v>202012</v>
      </c>
      <c r="B2334" s="150">
        <v>33200052</v>
      </c>
      <c r="C2334" s="151" t="s">
        <v>816</v>
      </c>
      <c r="D2334" s="152">
        <v>44196</v>
      </c>
      <c r="E2334" s="151" t="s">
        <v>522</v>
      </c>
      <c r="F2334" s="151" t="s">
        <v>523</v>
      </c>
      <c r="G2334" s="151" t="s">
        <v>817</v>
      </c>
      <c r="H2334" s="151" t="s">
        <v>526</v>
      </c>
      <c r="I2334" s="151" t="s">
        <v>62</v>
      </c>
      <c r="J2334" s="151" t="s">
        <v>62</v>
      </c>
      <c r="K2334" s="151" t="s">
        <v>736</v>
      </c>
      <c r="L2334" s="151" t="s">
        <v>2051</v>
      </c>
      <c r="M2334" s="158">
        <v>10671.2</v>
      </c>
    </row>
    <row r="2335" spans="1:13" hidden="1" outlineLevel="2" x14ac:dyDescent="0.2">
      <c r="A2335" s="156">
        <v>202012</v>
      </c>
      <c r="B2335" s="150">
        <v>33200052</v>
      </c>
      <c r="C2335" s="151" t="s">
        <v>816</v>
      </c>
      <c r="D2335" s="152">
        <v>44196</v>
      </c>
      <c r="E2335" s="151" t="s">
        <v>522</v>
      </c>
      <c r="F2335" s="151" t="s">
        <v>523</v>
      </c>
      <c r="G2335" s="151" t="s">
        <v>817</v>
      </c>
      <c r="H2335" s="151" t="s">
        <v>526</v>
      </c>
      <c r="I2335" s="151" t="s">
        <v>62</v>
      </c>
      <c r="J2335" s="151" t="s">
        <v>62</v>
      </c>
      <c r="K2335" s="151" t="s">
        <v>736</v>
      </c>
      <c r="L2335" s="151" t="s">
        <v>2041</v>
      </c>
      <c r="M2335" s="158">
        <v>898</v>
      </c>
    </row>
    <row r="2336" spans="1:13" hidden="1" outlineLevel="2" x14ac:dyDescent="0.2">
      <c r="A2336" s="156">
        <v>202012</v>
      </c>
      <c r="B2336" s="150">
        <v>33200052</v>
      </c>
      <c r="C2336" s="151" t="s">
        <v>816</v>
      </c>
      <c r="D2336" s="152">
        <v>44196</v>
      </c>
      <c r="E2336" s="151" t="s">
        <v>522</v>
      </c>
      <c r="F2336" s="151" t="s">
        <v>523</v>
      </c>
      <c r="G2336" s="151" t="s">
        <v>817</v>
      </c>
      <c r="H2336" s="151" t="s">
        <v>526</v>
      </c>
      <c r="I2336" s="151" t="s">
        <v>62</v>
      </c>
      <c r="J2336" s="151" t="s">
        <v>62</v>
      </c>
      <c r="K2336" s="151" t="s">
        <v>736</v>
      </c>
      <c r="L2336" s="151" t="s">
        <v>2036</v>
      </c>
      <c r="M2336" s="158">
        <v>1110</v>
      </c>
    </row>
    <row r="2337" spans="1:13" hidden="1" outlineLevel="2" x14ac:dyDescent="0.2">
      <c r="A2337" s="156">
        <v>202012</v>
      </c>
      <c r="B2337" s="150">
        <v>33200052</v>
      </c>
      <c r="C2337" s="151" t="s">
        <v>816</v>
      </c>
      <c r="D2337" s="152">
        <v>44196</v>
      </c>
      <c r="E2337" s="151" t="s">
        <v>522</v>
      </c>
      <c r="F2337" s="151" t="s">
        <v>523</v>
      </c>
      <c r="G2337" s="151" t="s">
        <v>817</v>
      </c>
      <c r="H2337" s="151" t="s">
        <v>526</v>
      </c>
      <c r="I2337" s="151" t="s">
        <v>62</v>
      </c>
      <c r="J2337" s="151" t="s">
        <v>62</v>
      </c>
      <c r="K2337" s="151" t="s">
        <v>736</v>
      </c>
      <c r="L2337" s="151" t="s">
        <v>2043</v>
      </c>
      <c r="M2337" s="158">
        <v>1327</v>
      </c>
    </row>
    <row r="2338" spans="1:13" hidden="1" outlineLevel="2" x14ac:dyDescent="0.2">
      <c r="A2338" s="156">
        <v>202012</v>
      </c>
      <c r="B2338" s="150">
        <v>33200052</v>
      </c>
      <c r="C2338" s="151" t="s">
        <v>816</v>
      </c>
      <c r="D2338" s="152">
        <v>44196</v>
      </c>
      <c r="E2338" s="151" t="s">
        <v>520</v>
      </c>
      <c r="F2338" s="151" t="s">
        <v>521</v>
      </c>
      <c r="G2338" s="151" t="s">
        <v>817</v>
      </c>
      <c r="H2338" s="151" t="s">
        <v>526</v>
      </c>
      <c r="I2338" s="151" t="s">
        <v>62</v>
      </c>
      <c r="J2338" s="151" t="s">
        <v>62</v>
      </c>
      <c r="K2338" s="151" t="s">
        <v>736</v>
      </c>
      <c r="L2338" s="151" t="s">
        <v>2038</v>
      </c>
      <c r="M2338" s="158">
        <v>16006.8</v>
      </c>
    </row>
    <row r="2339" spans="1:13" hidden="1" outlineLevel="2" x14ac:dyDescent="0.2">
      <c r="A2339" s="156">
        <v>202012</v>
      </c>
      <c r="B2339" s="150">
        <v>33200052</v>
      </c>
      <c r="C2339" s="151" t="s">
        <v>816</v>
      </c>
      <c r="D2339" s="152">
        <v>44196</v>
      </c>
      <c r="E2339" s="151" t="s">
        <v>516</v>
      </c>
      <c r="F2339" s="151" t="s">
        <v>517</v>
      </c>
      <c r="G2339" s="151" t="s">
        <v>817</v>
      </c>
      <c r="H2339" s="151" t="s">
        <v>526</v>
      </c>
      <c r="I2339" s="151" t="s">
        <v>62</v>
      </c>
      <c r="J2339" s="151" t="s">
        <v>62</v>
      </c>
      <c r="K2339" s="151" t="s">
        <v>736</v>
      </c>
      <c r="L2339" s="151" t="s">
        <v>2041</v>
      </c>
      <c r="M2339" s="158">
        <v>-898</v>
      </c>
    </row>
    <row r="2340" spans="1:13" hidden="1" outlineLevel="2" x14ac:dyDescent="0.2">
      <c r="A2340" s="156">
        <v>202012</v>
      </c>
      <c r="B2340" s="150">
        <v>33200052</v>
      </c>
      <c r="C2340" s="151" t="s">
        <v>816</v>
      </c>
      <c r="D2340" s="152">
        <v>44196</v>
      </c>
      <c r="E2340" s="151" t="s">
        <v>516</v>
      </c>
      <c r="F2340" s="151" t="s">
        <v>517</v>
      </c>
      <c r="G2340" s="151" t="s">
        <v>817</v>
      </c>
      <c r="H2340" s="151" t="s">
        <v>526</v>
      </c>
      <c r="I2340" s="151" t="s">
        <v>62</v>
      </c>
      <c r="J2340" s="151" t="s">
        <v>62</v>
      </c>
      <c r="K2340" s="151" t="s">
        <v>736</v>
      </c>
      <c r="L2340" s="151" t="s">
        <v>2036</v>
      </c>
      <c r="M2340" s="158">
        <v>-1110</v>
      </c>
    </row>
    <row r="2341" spans="1:13" hidden="1" outlineLevel="2" x14ac:dyDescent="0.2">
      <c r="A2341" s="156">
        <v>202012</v>
      </c>
      <c r="B2341" s="150">
        <v>33200052</v>
      </c>
      <c r="C2341" s="151" t="s">
        <v>816</v>
      </c>
      <c r="D2341" s="152">
        <v>44196</v>
      </c>
      <c r="E2341" s="151" t="s">
        <v>516</v>
      </c>
      <c r="F2341" s="151" t="s">
        <v>517</v>
      </c>
      <c r="G2341" s="151" t="s">
        <v>817</v>
      </c>
      <c r="H2341" s="151" t="s">
        <v>526</v>
      </c>
      <c r="I2341" s="151" t="s">
        <v>62</v>
      </c>
      <c r="J2341" s="151" t="s">
        <v>62</v>
      </c>
      <c r="K2341" s="151" t="s">
        <v>736</v>
      </c>
      <c r="L2341" s="151" t="s">
        <v>2043</v>
      </c>
      <c r="M2341" s="158">
        <v>-1327</v>
      </c>
    </row>
    <row r="2342" spans="1:13" hidden="1" outlineLevel="2" x14ac:dyDescent="0.2">
      <c r="A2342" s="156">
        <v>202012</v>
      </c>
      <c r="B2342" s="150">
        <v>33200052</v>
      </c>
      <c r="C2342" s="151" t="s">
        <v>816</v>
      </c>
      <c r="D2342" s="152">
        <v>44196</v>
      </c>
      <c r="E2342" s="151" t="s">
        <v>986</v>
      </c>
      <c r="F2342" s="151" t="s">
        <v>558</v>
      </c>
      <c r="G2342" s="151" t="s">
        <v>62</v>
      </c>
      <c r="H2342" s="151" t="s">
        <v>62</v>
      </c>
      <c r="I2342" s="151" t="s">
        <v>62</v>
      </c>
      <c r="J2342" s="151" t="s">
        <v>62</v>
      </c>
      <c r="K2342" s="151" t="s">
        <v>736</v>
      </c>
      <c r="L2342" s="151" t="s">
        <v>2051</v>
      </c>
      <c r="M2342" s="158">
        <v>-10671.2</v>
      </c>
    </row>
    <row r="2343" spans="1:13" hidden="1" outlineLevel="2" x14ac:dyDescent="0.2">
      <c r="A2343" s="156">
        <v>202012</v>
      </c>
      <c r="B2343" s="150">
        <v>33200052</v>
      </c>
      <c r="C2343" s="151" t="s">
        <v>816</v>
      </c>
      <c r="D2343" s="152">
        <v>44196</v>
      </c>
      <c r="E2343" s="151" t="s">
        <v>986</v>
      </c>
      <c r="F2343" s="151" t="s">
        <v>558</v>
      </c>
      <c r="G2343" s="151" t="s">
        <v>62</v>
      </c>
      <c r="H2343" s="151" t="s">
        <v>62</v>
      </c>
      <c r="I2343" s="151" t="s">
        <v>62</v>
      </c>
      <c r="J2343" s="151" t="s">
        <v>62</v>
      </c>
      <c r="K2343" s="151" t="s">
        <v>736</v>
      </c>
      <c r="L2343" s="151" t="s">
        <v>2043</v>
      </c>
      <c r="M2343" s="158">
        <v>-1327</v>
      </c>
    </row>
    <row r="2344" spans="1:13" hidden="1" outlineLevel="2" x14ac:dyDescent="0.2">
      <c r="A2344" s="156">
        <v>202012</v>
      </c>
      <c r="B2344" s="150">
        <v>33200052</v>
      </c>
      <c r="C2344" s="151" t="s">
        <v>816</v>
      </c>
      <c r="D2344" s="152">
        <v>44196</v>
      </c>
      <c r="E2344" s="151" t="s">
        <v>1788</v>
      </c>
      <c r="F2344" s="151" t="s">
        <v>559</v>
      </c>
      <c r="G2344" s="151" t="s">
        <v>62</v>
      </c>
      <c r="H2344" s="151" t="s">
        <v>62</v>
      </c>
      <c r="I2344" s="151" t="s">
        <v>62</v>
      </c>
      <c r="J2344" s="151" t="s">
        <v>62</v>
      </c>
      <c r="K2344" s="151" t="s">
        <v>736</v>
      </c>
      <c r="L2344" s="151" t="s">
        <v>2041</v>
      </c>
      <c r="M2344" s="158">
        <v>-898</v>
      </c>
    </row>
    <row r="2345" spans="1:13" hidden="1" outlineLevel="2" x14ac:dyDescent="0.2">
      <c r="A2345" s="156">
        <v>202012</v>
      </c>
      <c r="B2345" s="150">
        <v>33200053</v>
      </c>
      <c r="C2345" s="151" t="s">
        <v>816</v>
      </c>
      <c r="D2345" s="152">
        <v>44196</v>
      </c>
      <c r="E2345" s="151" t="s">
        <v>2052</v>
      </c>
      <c r="F2345" s="151" t="s">
        <v>594</v>
      </c>
      <c r="G2345" s="151" t="s">
        <v>62</v>
      </c>
      <c r="H2345" s="151" t="s">
        <v>62</v>
      </c>
      <c r="I2345" s="151" t="s">
        <v>62</v>
      </c>
      <c r="J2345" s="151" t="s">
        <v>62</v>
      </c>
      <c r="K2345" s="151" t="s">
        <v>736</v>
      </c>
      <c r="L2345" s="151" t="s">
        <v>2053</v>
      </c>
      <c r="M2345" s="158">
        <v>12254.87</v>
      </c>
    </row>
    <row r="2346" spans="1:13" hidden="1" outlineLevel="2" x14ac:dyDescent="0.2">
      <c r="A2346" s="156">
        <v>202012</v>
      </c>
      <c r="B2346" s="150">
        <v>33200053</v>
      </c>
      <c r="C2346" s="151" t="s">
        <v>816</v>
      </c>
      <c r="D2346" s="152">
        <v>44196</v>
      </c>
      <c r="E2346" s="151" t="s">
        <v>1120</v>
      </c>
      <c r="F2346" s="151" t="s">
        <v>560</v>
      </c>
      <c r="G2346" s="151" t="s">
        <v>62</v>
      </c>
      <c r="H2346" s="151" t="s">
        <v>62</v>
      </c>
      <c r="I2346" s="151" t="s">
        <v>62</v>
      </c>
      <c r="J2346" s="151" t="s">
        <v>62</v>
      </c>
      <c r="K2346" s="151" t="s">
        <v>736</v>
      </c>
      <c r="L2346" s="151" t="s">
        <v>2053</v>
      </c>
      <c r="M2346" s="158">
        <v>-12254.87</v>
      </c>
    </row>
    <row r="2347" spans="1:13" hidden="1" outlineLevel="2" x14ac:dyDescent="0.2">
      <c r="A2347" s="156">
        <v>202012</v>
      </c>
      <c r="B2347" s="150">
        <v>33200053</v>
      </c>
      <c r="C2347" s="151" t="s">
        <v>816</v>
      </c>
      <c r="D2347" s="152">
        <v>44196</v>
      </c>
      <c r="E2347" s="151" t="s">
        <v>522</v>
      </c>
      <c r="F2347" s="151" t="s">
        <v>523</v>
      </c>
      <c r="G2347" s="151" t="s">
        <v>817</v>
      </c>
      <c r="H2347" s="151" t="s">
        <v>526</v>
      </c>
      <c r="I2347" s="151" t="s">
        <v>62</v>
      </c>
      <c r="J2347" s="151" t="s">
        <v>62</v>
      </c>
      <c r="K2347" s="151" t="s">
        <v>736</v>
      </c>
      <c r="L2347" s="151" t="s">
        <v>2053</v>
      </c>
      <c r="M2347" s="158">
        <v>12254.87</v>
      </c>
    </row>
    <row r="2348" spans="1:13" hidden="1" outlineLevel="2" x14ac:dyDescent="0.2">
      <c r="A2348" s="156">
        <v>202012</v>
      </c>
      <c r="B2348" s="150">
        <v>33200053</v>
      </c>
      <c r="C2348" s="151" t="s">
        <v>816</v>
      </c>
      <c r="D2348" s="152">
        <v>44196</v>
      </c>
      <c r="E2348" s="151" t="s">
        <v>516</v>
      </c>
      <c r="F2348" s="151" t="s">
        <v>517</v>
      </c>
      <c r="G2348" s="151" t="s">
        <v>817</v>
      </c>
      <c r="H2348" s="151" t="s">
        <v>526</v>
      </c>
      <c r="I2348" s="151" t="s">
        <v>62</v>
      </c>
      <c r="J2348" s="151" t="s">
        <v>62</v>
      </c>
      <c r="K2348" s="151" t="s">
        <v>736</v>
      </c>
      <c r="L2348" s="151" t="s">
        <v>2053</v>
      </c>
      <c r="M2348" s="158">
        <v>-12254.87</v>
      </c>
    </row>
    <row r="2349" spans="1:13" hidden="1" outlineLevel="2" x14ac:dyDescent="0.2">
      <c r="A2349" s="156">
        <v>202012</v>
      </c>
      <c r="B2349" s="150">
        <v>33200054</v>
      </c>
      <c r="C2349" s="151" t="s">
        <v>816</v>
      </c>
      <c r="D2349" s="152">
        <v>44195</v>
      </c>
      <c r="E2349" s="151" t="s">
        <v>2048</v>
      </c>
      <c r="F2349" s="151" t="s">
        <v>589</v>
      </c>
      <c r="G2349" s="151" t="s">
        <v>62</v>
      </c>
      <c r="H2349" s="151" t="s">
        <v>62</v>
      </c>
      <c r="I2349" s="151" t="s">
        <v>62</v>
      </c>
      <c r="J2349" s="151" t="s">
        <v>62</v>
      </c>
      <c r="K2349" s="151" t="s">
        <v>736</v>
      </c>
      <c r="L2349" s="151" t="s">
        <v>2049</v>
      </c>
      <c r="M2349" s="158">
        <v>-26678</v>
      </c>
    </row>
    <row r="2350" spans="1:13" hidden="1" outlineLevel="2" x14ac:dyDescent="0.2">
      <c r="A2350" s="156">
        <v>202012</v>
      </c>
      <c r="B2350" s="150">
        <v>33200054</v>
      </c>
      <c r="C2350" s="151" t="s">
        <v>816</v>
      </c>
      <c r="D2350" s="152">
        <v>44195</v>
      </c>
      <c r="E2350" s="151" t="s">
        <v>516</v>
      </c>
      <c r="F2350" s="151" t="s">
        <v>517</v>
      </c>
      <c r="G2350" s="151" t="s">
        <v>817</v>
      </c>
      <c r="H2350" s="151" t="s">
        <v>526</v>
      </c>
      <c r="I2350" s="151" t="s">
        <v>62</v>
      </c>
      <c r="J2350" s="151" t="s">
        <v>62</v>
      </c>
      <c r="K2350" s="151" t="s">
        <v>736</v>
      </c>
      <c r="L2350" s="151" t="s">
        <v>2049</v>
      </c>
      <c r="M2350" s="158">
        <v>26678</v>
      </c>
    </row>
    <row r="2351" spans="1:13" hidden="1" outlineLevel="2" x14ac:dyDescent="0.2">
      <c r="A2351" s="156">
        <v>202012</v>
      </c>
      <c r="B2351" s="150">
        <v>33200054</v>
      </c>
      <c r="C2351" s="151" t="s">
        <v>816</v>
      </c>
      <c r="D2351" s="152">
        <v>44195</v>
      </c>
      <c r="E2351" s="151" t="s">
        <v>516</v>
      </c>
      <c r="F2351" s="151" t="s">
        <v>517</v>
      </c>
      <c r="G2351" s="151" t="s">
        <v>817</v>
      </c>
      <c r="H2351" s="151" t="s">
        <v>526</v>
      </c>
      <c r="I2351" s="151" t="s">
        <v>62</v>
      </c>
      <c r="J2351" s="151" t="s">
        <v>62</v>
      </c>
      <c r="K2351" s="151" t="s">
        <v>736</v>
      </c>
      <c r="L2351" s="151" t="s">
        <v>2049</v>
      </c>
      <c r="M2351" s="158">
        <v>-24678</v>
      </c>
    </row>
    <row r="2352" spans="1:13" hidden="1" outlineLevel="2" x14ac:dyDescent="0.2">
      <c r="A2352" s="156">
        <v>202012</v>
      </c>
      <c r="B2352" s="150">
        <v>33200054</v>
      </c>
      <c r="C2352" s="151" t="s">
        <v>816</v>
      </c>
      <c r="D2352" s="152">
        <v>44195</v>
      </c>
      <c r="E2352" s="151" t="s">
        <v>520</v>
      </c>
      <c r="F2352" s="151" t="s">
        <v>521</v>
      </c>
      <c r="G2352" s="151" t="s">
        <v>817</v>
      </c>
      <c r="H2352" s="151" t="s">
        <v>526</v>
      </c>
      <c r="I2352" s="151" t="s">
        <v>62</v>
      </c>
      <c r="J2352" s="151" t="s">
        <v>62</v>
      </c>
      <c r="K2352" s="151" t="s">
        <v>736</v>
      </c>
      <c r="L2352" s="151" t="s">
        <v>2038</v>
      </c>
      <c r="M2352" s="158">
        <v>-16006.8</v>
      </c>
    </row>
    <row r="2353" spans="1:13" hidden="1" outlineLevel="2" x14ac:dyDescent="0.2">
      <c r="A2353" s="156">
        <v>202012</v>
      </c>
      <c r="B2353" s="150">
        <v>33200054</v>
      </c>
      <c r="C2353" s="151" t="s">
        <v>816</v>
      </c>
      <c r="D2353" s="152">
        <v>44195</v>
      </c>
      <c r="E2353" s="151" t="s">
        <v>520</v>
      </c>
      <c r="F2353" s="151" t="s">
        <v>521</v>
      </c>
      <c r="G2353" s="151" t="s">
        <v>817</v>
      </c>
      <c r="H2353" s="151" t="s">
        <v>526</v>
      </c>
      <c r="I2353" s="151" t="s">
        <v>62</v>
      </c>
      <c r="J2353" s="151" t="s">
        <v>62</v>
      </c>
      <c r="K2353" s="151" t="s">
        <v>736</v>
      </c>
      <c r="L2353" s="151" t="s">
        <v>2038</v>
      </c>
      <c r="M2353" s="158">
        <v>14806.8</v>
      </c>
    </row>
    <row r="2354" spans="1:13" hidden="1" outlineLevel="2" x14ac:dyDescent="0.2">
      <c r="A2354" s="156">
        <v>202012</v>
      </c>
      <c r="B2354" s="150">
        <v>33200054</v>
      </c>
      <c r="C2354" s="151" t="s">
        <v>816</v>
      </c>
      <c r="D2354" s="152">
        <v>44195</v>
      </c>
      <c r="E2354" s="151" t="s">
        <v>522</v>
      </c>
      <c r="F2354" s="151" t="s">
        <v>523</v>
      </c>
      <c r="G2354" s="151" t="s">
        <v>817</v>
      </c>
      <c r="H2354" s="151" t="s">
        <v>526</v>
      </c>
      <c r="I2354" s="151" t="s">
        <v>62</v>
      </c>
      <c r="J2354" s="151" t="s">
        <v>62</v>
      </c>
      <c r="K2354" s="151" t="s">
        <v>736</v>
      </c>
      <c r="L2354" s="151" t="s">
        <v>2051</v>
      </c>
      <c r="M2354" s="158">
        <v>-10671.2</v>
      </c>
    </row>
    <row r="2355" spans="1:13" hidden="1" outlineLevel="2" x14ac:dyDescent="0.2">
      <c r="A2355" s="156">
        <v>202012</v>
      </c>
      <c r="B2355" s="150">
        <v>33200054</v>
      </c>
      <c r="C2355" s="151" t="s">
        <v>816</v>
      </c>
      <c r="D2355" s="152">
        <v>44195</v>
      </c>
      <c r="E2355" s="151" t="s">
        <v>522</v>
      </c>
      <c r="F2355" s="151" t="s">
        <v>523</v>
      </c>
      <c r="G2355" s="151" t="s">
        <v>817</v>
      </c>
      <c r="H2355" s="151" t="s">
        <v>526</v>
      </c>
      <c r="I2355" s="151" t="s">
        <v>62</v>
      </c>
      <c r="J2355" s="151" t="s">
        <v>62</v>
      </c>
      <c r="K2355" s="151" t="s">
        <v>736</v>
      </c>
      <c r="L2355" s="151" t="s">
        <v>2051</v>
      </c>
      <c r="M2355" s="158">
        <v>9871.2000000000007</v>
      </c>
    </row>
    <row r="2356" spans="1:13" hidden="1" outlineLevel="2" x14ac:dyDescent="0.2">
      <c r="A2356" s="156">
        <v>202012</v>
      </c>
      <c r="B2356" s="150">
        <v>33200054</v>
      </c>
      <c r="C2356" s="151" t="s">
        <v>816</v>
      </c>
      <c r="D2356" s="152">
        <v>44195</v>
      </c>
      <c r="E2356" s="151" t="s">
        <v>2048</v>
      </c>
      <c r="F2356" s="151" t="s">
        <v>589</v>
      </c>
      <c r="G2356" s="151" t="s">
        <v>62</v>
      </c>
      <c r="H2356" s="151" t="s">
        <v>62</v>
      </c>
      <c r="I2356" s="151" t="s">
        <v>62</v>
      </c>
      <c r="J2356" s="151" t="s">
        <v>62</v>
      </c>
      <c r="K2356" s="151" t="s">
        <v>736</v>
      </c>
      <c r="L2356" s="151" t="s">
        <v>2049</v>
      </c>
      <c r="M2356" s="158">
        <v>24678</v>
      </c>
    </row>
    <row r="2357" spans="1:13" hidden="1" outlineLevel="2" x14ac:dyDescent="0.2">
      <c r="A2357" s="156">
        <v>202012</v>
      </c>
      <c r="B2357" s="150">
        <v>33200054</v>
      </c>
      <c r="C2357" s="151" t="s">
        <v>816</v>
      </c>
      <c r="D2357" s="152">
        <v>44195</v>
      </c>
      <c r="E2357" s="151" t="s">
        <v>2037</v>
      </c>
      <c r="F2357" s="151" t="s">
        <v>557</v>
      </c>
      <c r="G2357" s="151" t="s">
        <v>62</v>
      </c>
      <c r="H2357" s="151" t="s">
        <v>62</v>
      </c>
      <c r="I2357" s="151" t="s">
        <v>62</v>
      </c>
      <c r="J2357" s="151" t="s">
        <v>62</v>
      </c>
      <c r="K2357" s="151" t="s">
        <v>736</v>
      </c>
      <c r="L2357" s="151" t="s">
        <v>2038</v>
      </c>
      <c r="M2357" s="158">
        <v>16006.8</v>
      </c>
    </row>
    <row r="2358" spans="1:13" hidden="1" outlineLevel="2" x14ac:dyDescent="0.2">
      <c r="A2358" s="156">
        <v>202012</v>
      </c>
      <c r="B2358" s="150">
        <v>33200054</v>
      </c>
      <c r="C2358" s="151" t="s">
        <v>816</v>
      </c>
      <c r="D2358" s="152">
        <v>44195</v>
      </c>
      <c r="E2358" s="151" t="s">
        <v>2037</v>
      </c>
      <c r="F2358" s="151" t="s">
        <v>557</v>
      </c>
      <c r="G2358" s="151" t="s">
        <v>62</v>
      </c>
      <c r="H2358" s="151" t="s">
        <v>62</v>
      </c>
      <c r="I2358" s="151" t="s">
        <v>62</v>
      </c>
      <c r="J2358" s="151" t="s">
        <v>62</v>
      </c>
      <c r="K2358" s="151" t="s">
        <v>736</v>
      </c>
      <c r="L2358" s="151" t="s">
        <v>2038</v>
      </c>
      <c r="M2358" s="158">
        <v>-14806.8</v>
      </c>
    </row>
    <row r="2359" spans="1:13" hidden="1" outlineLevel="2" x14ac:dyDescent="0.2">
      <c r="A2359" s="156">
        <v>202012</v>
      </c>
      <c r="B2359" s="150">
        <v>33200054</v>
      </c>
      <c r="C2359" s="151" t="s">
        <v>816</v>
      </c>
      <c r="D2359" s="152">
        <v>44195</v>
      </c>
      <c r="E2359" s="151" t="s">
        <v>986</v>
      </c>
      <c r="F2359" s="151" t="s">
        <v>558</v>
      </c>
      <c r="G2359" s="151" t="s">
        <v>62</v>
      </c>
      <c r="H2359" s="151" t="s">
        <v>62</v>
      </c>
      <c r="I2359" s="151" t="s">
        <v>62</v>
      </c>
      <c r="J2359" s="151" t="s">
        <v>62</v>
      </c>
      <c r="K2359" s="151" t="s">
        <v>736</v>
      </c>
      <c r="L2359" s="151" t="s">
        <v>2051</v>
      </c>
      <c r="M2359" s="158">
        <v>10671.2</v>
      </c>
    </row>
    <row r="2360" spans="1:13" hidden="1" outlineLevel="2" x14ac:dyDescent="0.2">
      <c r="A2360" s="156">
        <v>202012</v>
      </c>
      <c r="B2360" s="150">
        <v>33200054</v>
      </c>
      <c r="C2360" s="151" t="s">
        <v>816</v>
      </c>
      <c r="D2360" s="152">
        <v>44195</v>
      </c>
      <c r="E2360" s="151" t="s">
        <v>986</v>
      </c>
      <c r="F2360" s="151" t="s">
        <v>558</v>
      </c>
      <c r="G2360" s="151" t="s">
        <v>62</v>
      </c>
      <c r="H2360" s="151" t="s">
        <v>62</v>
      </c>
      <c r="I2360" s="151" t="s">
        <v>62</v>
      </c>
      <c r="J2360" s="151" t="s">
        <v>62</v>
      </c>
      <c r="K2360" s="151" t="s">
        <v>736</v>
      </c>
      <c r="L2360" s="151" t="s">
        <v>2051</v>
      </c>
      <c r="M2360" s="158">
        <v>-9871.2000000000007</v>
      </c>
    </row>
    <row r="2361" spans="1:13" hidden="1" outlineLevel="2" x14ac:dyDescent="0.2">
      <c r="A2361" s="156">
        <v>202012</v>
      </c>
      <c r="B2361" s="150">
        <v>33200055</v>
      </c>
      <c r="C2361" s="151" t="s">
        <v>816</v>
      </c>
      <c r="D2361" s="152">
        <v>44195</v>
      </c>
      <c r="E2361" s="151" t="s">
        <v>814</v>
      </c>
      <c r="F2361" s="151" t="s">
        <v>577</v>
      </c>
      <c r="G2361" s="151" t="s">
        <v>62</v>
      </c>
      <c r="H2361" s="151" t="s">
        <v>62</v>
      </c>
      <c r="I2361" s="151" t="s">
        <v>62</v>
      </c>
      <c r="J2361" s="151" t="s">
        <v>62</v>
      </c>
      <c r="K2361" s="151" t="s">
        <v>736</v>
      </c>
      <c r="L2361" s="151" t="s">
        <v>2054</v>
      </c>
      <c r="M2361" s="158">
        <v>1626.5</v>
      </c>
    </row>
    <row r="2362" spans="1:13" hidden="1" outlineLevel="2" x14ac:dyDescent="0.2">
      <c r="A2362" s="156">
        <v>202012</v>
      </c>
      <c r="B2362" s="150">
        <v>33200055</v>
      </c>
      <c r="C2362" s="151" t="s">
        <v>816</v>
      </c>
      <c r="D2362" s="152">
        <v>44195</v>
      </c>
      <c r="E2362" s="151" t="s">
        <v>410</v>
      </c>
      <c r="F2362" s="151" t="s">
        <v>411</v>
      </c>
      <c r="G2362" s="151" t="s">
        <v>817</v>
      </c>
      <c r="H2362" s="151" t="s">
        <v>526</v>
      </c>
      <c r="I2362" s="151" t="s">
        <v>62</v>
      </c>
      <c r="J2362" s="151" t="s">
        <v>62</v>
      </c>
      <c r="K2362" s="151" t="s">
        <v>736</v>
      </c>
      <c r="L2362" s="151" t="s">
        <v>2054</v>
      </c>
      <c r="M2362" s="158">
        <v>-1626.5</v>
      </c>
    </row>
    <row r="2363" spans="1:13" hidden="1" outlineLevel="2" x14ac:dyDescent="0.2">
      <c r="A2363" s="156">
        <v>202012</v>
      </c>
      <c r="B2363" s="150">
        <v>33200055</v>
      </c>
      <c r="C2363" s="151" t="s">
        <v>816</v>
      </c>
      <c r="D2363" s="152">
        <v>44195</v>
      </c>
      <c r="E2363" s="151" t="s">
        <v>2011</v>
      </c>
      <c r="F2363" s="151" t="s">
        <v>564</v>
      </c>
      <c r="G2363" s="151" t="s">
        <v>62</v>
      </c>
      <c r="H2363" s="151" t="s">
        <v>62</v>
      </c>
      <c r="I2363" s="151" t="s">
        <v>62</v>
      </c>
      <c r="J2363" s="151" t="s">
        <v>62</v>
      </c>
      <c r="K2363" s="151" t="s">
        <v>736</v>
      </c>
      <c r="L2363" s="151" t="s">
        <v>2055</v>
      </c>
      <c r="M2363" s="158">
        <v>4400</v>
      </c>
    </row>
    <row r="2364" spans="1:13" hidden="1" outlineLevel="2" x14ac:dyDescent="0.2">
      <c r="A2364" s="156">
        <v>202012</v>
      </c>
      <c r="B2364" s="150">
        <v>33200055</v>
      </c>
      <c r="C2364" s="151" t="s">
        <v>816</v>
      </c>
      <c r="D2364" s="152">
        <v>44195</v>
      </c>
      <c r="E2364" s="151" t="s">
        <v>350</v>
      </c>
      <c r="F2364" s="151" t="s">
        <v>351</v>
      </c>
      <c r="G2364" s="151" t="s">
        <v>876</v>
      </c>
      <c r="H2364" s="151" t="s">
        <v>360</v>
      </c>
      <c r="I2364" s="151" t="s">
        <v>62</v>
      </c>
      <c r="J2364" s="151" t="s">
        <v>62</v>
      </c>
      <c r="K2364" s="151" t="s">
        <v>736</v>
      </c>
      <c r="L2364" s="151" t="s">
        <v>2056</v>
      </c>
      <c r="M2364" s="158">
        <v>-3227</v>
      </c>
    </row>
    <row r="2365" spans="1:13" hidden="1" outlineLevel="2" x14ac:dyDescent="0.2">
      <c r="A2365" s="156">
        <v>202012</v>
      </c>
      <c r="B2365" s="150">
        <v>33200055</v>
      </c>
      <c r="C2365" s="151" t="s">
        <v>816</v>
      </c>
      <c r="D2365" s="152">
        <v>44195</v>
      </c>
      <c r="E2365" s="151" t="s">
        <v>350</v>
      </c>
      <c r="F2365" s="151" t="s">
        <v>351</v>
      </c>
      <c r="G2365" s="151" t="s">
        <v>807</v>
      </c>
      <c r="H2365" s="151" t="s">
        <v>426</v>
      </c>
      <c r="I2365" s="151" t="s">
        <v>62</v>
      </c>
      <c r="J2365" s="151" t="s">
        <v>62</v>
      </c>
      <c r="K2365" s="151" t="s">
        <v>736</v>
      </c>
      <c r="L2365" s="151" t="s">
        <v>2057</v>
      </c>
      <c r="M2365" s="158">
        <v>-301.75</v>
      </c>
    </row>
    <row r="2366" spans="1:13" hidden="1" outlineLevel="2" x14ac:dyDescent="0.2">
      <c r="A2366" s="156">
        <v>202012</v>
      </c>
      <c r="B2366" s="150">
        <v>33200055</v>
      </c>
      <c r="C2366" s="151" t="s">
        <v>816</v>
      </c>
      <c r="D2366" s="152">
        <v>44195</v>
      </c>
      <c r="E2366" s="151" t="s">
        <v>939</v>
      </c>
      <c r="F2366" s="151" t="s">
        <v>563</v>
      </c>
      <c r="G2366" s="151" t="s">
        <v>62</v>
      </c>
      <c r="H2366" s="151" t="s">
        <v>62</v>
      </c>
      <c r="I2366" s="151" t="s">
        <v>62</v>
      </c>
      <c r="J2366" s="151" t="s">
        <v>62</v>
      </c>
      <c r="K2366" s="151" t="s">
        <v>736</v>
      </c>
      <c r="L2366" s="151" t="s">
        <v>2057</v>
      </c>
      <c r="M2366" s="158">
        <v>301.75</v>
      </c>
    </row>
    <row r="2367" spans="1:13" hidden="1" outlineLevel="2" x14ac:dyDescent="0.2">
      <c r="A2367" s="156">
        <v>202012</v>
      </c>
      <c r="B2367" s="150">
        <v>33200055</v>
      </c>
      <c r="C2367" s="151" t="s">
        <v>816</v>
      </c>
      <c r="D2367" s="152">
        <v>44195</v>
      </c>
      <c r="E2367" s="151" t="s">
        <v>939</v>
      </c>
      <c r="F2367" s="151" t="s">
        <v>563</v>
      </c>
      <c r="G2367" s="151" t="s">
        <v>62</v>
      </c>
      <c r="H2367" s="151" t="s">
        <v>62</v>
      </c>
      <c r="I2367" s="151" t="s">
        <v>62</v>
      </c>
      <c r="J2367" s="151" t="s">
        <v>62</v>
      </c>
      <c r="K2367" s="151" t="s">
        <v>736</v>
      </c>
      <c r="L2367" s="151" t="s">
        <v>2056</v>
      </c>
      <c r="M2367" s="158">
        <v>3227</v>
      </c>
    </row>
    <row r="2368" spans="1:13" hidden="1" outlineLevel="2" x14ac:dyDescent="0.2">
      <c r="A2368" s="156">
        <v>202012</v>
      </c>
      <c r="B2368" s="150">
        <v>33200055</v>
      </c>
      <c r="C2368" s="151" t="s">
        <v>816</v>
      </c>
      <c r="D2368" s="152">
        <v>44195</v>
      </c>
      <c r="E2368" s="151" t="s">
        <v>380</v>
      </c>
      <c r="F2368" s="151" t="s">
        <v>381</v>
      </c>
      <c r="G2368" s="151" t="s">
        <v>807</v>
      </c>
      <c r="H2368" s="151" t="s">
        <v>382</v>
      </c>
      <c r="I2368" s="151" t="s">
        <v>62</v>
      </c>
      <c r="J2368" s="151" t="s">
        <v>62</v>
      </c>
      <c r="K2368" s="151" t="s">
        <v>736</v>
      </c>
      <c r="L2368" s="151" t="s">
        <v>2055</v>
      </c>
      <c r="M2368" s="158">
        <v>-4400</v>
      </c>
    </row>
    <row r="2369" spans="1:13" hidden="1" outlineLevel="2" x14ac:dyDescent="0.2">
      <c r="A2369" s="156">
        <v>202012</v>
      </c>
      <c r="B2369" s="150">
        <v>33200056</v>
      </c>
      <c r="C2369" s="151" t="s">
        <v>816</v>
      </c>
      <c r="D2369" s="152">
        <v>44195</v>
      </c>
      <c r="E2369" s="151" t="s">
        <v>380</v>
      </c>
      <c r="F2369" s="151" t="s">
        <v>381</v>
      </c>
      <c r="G2369" s="151" t="s">
        <v>807</v>
      </c>
      <c r="H2369" s="151" t="s">
        <v>382</v>
      </c>
      <c r="I2369" s="151" t="s">
        <v>62</v>
      </c>
      <c r="J2369" s="151" t="s">
        <v>62</v>
      </c>
      <c r="K2369" s="151" t="s">
        <v>736</v>
      </c>
      <c r="L2369" s="151" t="s">
        <v>2055</v>
      </c>
      <c r="M2369" s="158">
        <v>-4400</v>
      </c>
    </row>
    <row r="2370" spans="1:13" hidden="1" outlineLevel="2" x14ac:dyDescent="0.2">
      <c r="A2370" s="156">
        <v>202012</v>
      </c>
      <c r="B2370" s="150">
        <v>33200056</v>
      </c>
      <c r="C2370" s="151" t="s">
        <v>816</v>
      </c>
      <c r="D2370" s="152">
        <v>44195</v>
      </c>
      <c r="E2370" s="151" t="s">
        <v>939</v>
      </c>
      <c r="F2370" s="151" t="s">
        <v>563</v>
      </c>
      <c r="G2370" s="151" t="s">
        <v>62</v>
      </c>
      <c r="H2370" s="151" t="s">
        <v>62</v>
      </c>
      <c r="I2370" s="151" t="s">
        <v>62</v>
      </c>
      <c r="J2370" s="151" t="s">
        <v>62</v>
      </c>
      <c r="K2370" s="151" t="s">
        <v>736</v>
      </c>
      <c r="L2370" s="151" t="s">
        <v>2057</v>
      </c>
      <c r="M2370" s="158">
        <v>301.75</v>
      </c>
    </row>
    <row r="2371" spans="1:13" hidden="1" outlineLevel="2" x14ac:dyDescent="0.2">
      <c r="A2371" s="156">
        <v>202012</v>
      </c>
      <c r="B2371" s="150">
        <v>33200056</v>
      </c>
      <c r="C2371" s="151" t="s">
        <v>816</v>
      </c>
      <c r="D2371" s="152">
        <v>44195</v>
      </c>
      <c r="E2371" s="151" t="s">
        <v>939</v>
      </c>
      <c r="F2371" s="151" t="s">
        <v>563</v>
      </c>
      <c r="G2371" s="151" t="s">
        <v>62</v>
      </c>
      <c r="H2371" s="151" t="s">
        <v>62</v>
      </c>
      <c r="I2371" s="151" t="s">
        <v>62</v>
      </c>
      <c r="J2371" s="151" t="s">
        <v>62</v>
      </c>
      <c r="K2371" s="151" t="s">
        <v>736</v>
      </c>
      <c r="L2371" s="151" t="s">
        <v>2056</v>
      </c>
      <c r="M2371" s="158">
        <v>3227</v>
      </c>
    </row>
    <row r="2372" spans="1:13" hidden="1" outlineLevel="2" x14ac:dyDescent="0.2">
      <c r="A2372" s="156">
        <v>202012</v>
      </c>
      <c r="B2372" s="150">
        <v>33200056</v>
      </c>
      <c r="C2372" s="151" t="s">
        <v>816</v>
      </c>
      <c r="D2372" s="152">
        <v>44195</v>
      </c>
      <c r="E2372" s="151" t="s">
        <v>350</v>
      </c>
      <c r="F2372" s="151" t="s">
        <v>351</v>
      </c>
      <c r="G2372" s="151" t="s">
        <v>807</v>
      </c>
      <c r="H2372" s="151" t="s">
        <v>426</v>
      </c>
      <c r="I2372" s="151" t="s">
        <v>62</v>
      </c>
      <c r="J2372" s="151" t="s">
        <v>62</v>
      </c>
      <c r="K2372" s="151" t="s">
        <v>736</v>
      </c>
      <c r="L2372" s="151" t="s">
        <v>2057</v>
      </c>
      <c r="M2372" s="158">
        <v>-301.75</v>
      </c>
    </row>
    <row r="2373" spans="1:13" hidden="1" outlineLevel="2" x14ac:dyDescent="0.2">
      <c r="A2373" s="156">
        <v>202012</v>
      </c>
      <c r="B2373" s="150">
        <v>33200056</v>
      </c>
      <c r="C2373" s="151" t="s">
        <v>816</v>
      </c>
      <c r="D2373" s="152">
        <v>44195</v>
      </c>
      <c r="E2373" s="151" t="s">
        <v>350</v>
      </c>
      <c r="F2373" s="151" t="s">
        <v>351</v>
      </c>
      <c r="G2373" s="151" t="s">
        <v>876</v>
      </c>
      <c r="H2373" s="151" t="s">
        <v>360</v>
      </c>
      <c r="I2373" s="151" t="s">
        <v>62</v>
      </c>
      <c r="J2373" s="151" t="s">
        <v>62</v>
      </c>
      <c r="K2373" s="151" t="s">
        <v>736</v>
      </c>
      <c r="L2373" s="151" t="s">
        <v>2056</v>
      </c>
      <c r="M2373" s="158">
        <v>-3227</v>
      </c>
    </row>
    <row r="2374" spans="1:13" hidden="1" outlineLevel="2" x14ac:dyDescent="0.2">
      <c r="A2374" s="156">
        <v>202012</v>
      </c>
      <c r="B2374" s="150">
        <v>33200056</v>
      </c>
      <c r="C2374" s="151" t="s">
        <v>816</v>
      </c>
      <c r="D2374" s="152">
        <v>44195</v>
      </c>
      <c r="E2374" s="151" t="s">
        <v>814</v>
      </c>
      <c r="F2374" s="151" t="s">
        <v>577</v>
      </c>
      <c r="G2374" s="151" t="s">
        <v>62</v>
      </c>
      <c r="H2374" s="151" t="s">
        <v>62</v>
      </c>
      <c r="I2374" s="151" t="s">
        <v>62</v>
      </c>
      <c r="J2374" s="151" t="s">
        <v>62</v>
      </c>
      <c r="K2374" s="151" t="s">
        <v>736</v>
      </c>
      <c r="L2374" s="151" t="s">
        <v>2054</v>
      </c>
      <c r="M2374" s="158">
        <v>1626.5</v>
      </c>
    </row>
    <row r="2375" spans="1:13" hidden="1" outlineLevel="2" x14ac:dyDescent="0.2">
      <c r="A2375" s="156">
        <v>202012</v>
      </c>
      <c r="B2375" s="150">
        <v>33200056</v>
      </c>
      <c r="C2375" s="151" t="s">
        <v>816</v>
      </c>
      <c r="D2375" s="152">
        <v>44195</v>
      </c>
      <c r="E2375" s="151" t="s">
        <v>2011</v>
      </c>
      <c r="F2375" s="151" t="s">
        <v>564</v>
      </c>
      <c r="G2375" s="151" t="s">
        <v>62</v>
      </c>
      <c r="H2375" s="151" t="s">
        <v>62</v>
      </c>
      <c r="I2375" s="151" t="s">
        <v>62</v>
      </c>
      <c r="J2375" s="151" t="s">
        <v>62</v>
      </c>
      <c r="K2375" s="151" t="s">
        <v>736</v>
      </c>
      <c r="L2375" s="151" t="s">
        <v>2055</v>
      </c>
      <c r="M2375" s="158">
        <v>4400</v>
      </c>
    </row>
    <row r="2376" spans="1:13" hidden="1" outlineLevel="2" x14ac:dyDescent="0.2">
      <c r="A2376" s="156">
        <v>202012</v>
      </c>
      <c r="B2376" s="150">
        <v>33200056</v>
      </c>
      <c r="C2376" s="151" t="s">
        <v>816</v>
      </c>
      <c r="D2376" s="152">
        <v>44195</v>
      </c>
      <c r="E2376" s="151" t="s">
        <v>410</v>
      </c>
      <c r="F2376" s="151" t="s">
        <v>411</v>
      </c>
      <c r="G2376" s="151" t="s">
        <v>817</v>
      </c>
      <c r="H2376" s="151" t="s">
        <v>526</v>
      </c>
      <c r="I2376" s="151" t="s">
        <v>62</v>
      </c>
      <c r="J2376" s="151" t="s">
        <v>62</v>
      </c>
      <c r="K2376" s="151" t="s">
        <v>736</v>
      </c>
      <c r="L2376" s="151" t="s">
        <v>2054</v>
      </c>
      <c r="M2376" s="158">
        <v>-1626.5</v>
      </c>
    </row>
    <row r="2377" spans="1:13" hidden="1" outlineLevel="2" x14ac:dyDescent="0.2">
      <c r="A2377" s="156">
        <v>202012</v>
      </c>
      <c r="B2377" s="150">
        <v>33200057</v>
      </c>
      <c r="C2377" s="151" t="s">
        <v>816</v>
      </c>
      <c r="D2377" s="152">
        <v>44175</v>
      </c>
      <c r="E2377" s="151" t="s">
        <v>438</v>
      </c>
      <c r="F2377" s="151" t="s">
        <v>28</v>
      </c>
      <c r="G2377" s="151" t="s">
        <v>817</v>
      </c>
      <c r="H2377" s="151" t="s">
        <v>443</v>
      </c>
      <c r="I2377" s="151" t="s">
        <v>62</v>
      </c>
      <c r="J2377" s="151" t="s">
        <v>62</v>
      </c>
      <c r="K2377" s="151" t="s">
        <v>736</v>
      </c>
      <c r="L2377" s="151" t="s">
        <v>2058</v>
      </c>
      <c r="M2377" s="158">
        <v>-130000</v>
      </c>
    </row>
    <row r="2378" spans="1:13" hidden="1" outlineLevel="2" x14ac:dyDescent="0.2">
      <c r="A2378" s="156">
        <v>202012</v>
      </c>
      <c r="B2378" s="150">
        <v>33200057</v>
      </c>
      <c r="C2378" s="151" t="s">
        <v>816</v>
      </c>
      <c r="D2378" s="152">
        <v>44175</v>
      </c>
      <c r="E2378" s="151" t="s">
        <v>741</v>
      </c>
      <c r="F2378" s="151" t="s">
        <v>586</v>
      </c>
      <c r="G2378" s="151" t="s">
        <v>62</v>
      </c>
      <c r="H2378" s="151" t="s">
        <v>62</v>
      </c>
      <c r="I2378" s="151" t="s">
        <v>62</v>
      </c>
      <c r="J2378" s="151" t="s">
        <v>62</v>
      </c>
      <c r="K2378" s="151" t="s">
        <v>736</v>
      </c>
      <c r="L2378" s="151" t="s">
        <v>2058</v>
      </c>
      <c r="M2378" s="158">
        <v>130000</v>
      </c>
    </row>
    <row r="2379" spans="1:13" hidden="1" outlineLevel="2" x14ac:dyDescent="0.2">
      <c r="A2379" s="156">
        <v>202012</v>
      </c>
      <c r="B2379" s="150">
        <v>35200020</v>
      </c>
      <c r="C2379" s="151" t="s">
        <v>1148</v>
      </c>
      <c r="D2379" s="152">
        <v>44166</v>
      </c>
      <c r="E2379" s="151" t="s">
        <v>1904</v>
      </c>
      <c r="F2379" s="151" t="s">
        <v>591</v>
      </c>
      <c r="G2379" s="151" t="s">
        <v>62</v>
      </c>
      <c r="H2379" s="151" t="s">
        <v>62</v>
      </c>
      <c r="I2379" s="151" t="s">
        <v>62</v>
      </c>
      <c r="J2379" s="151" t="s">
        <v>62</v>
      </c>
      <c r="K2379" s="151" t="s">
        <v>736</v>
      </c>
      <c r="L2379" s="151" t="s">
        <v>1906</v>
      </c>
      <c r="M2379" s="158">
        <v>-1</v>
      </c>
    </row>
    <row r="2380" spans="1:13" hidden="1" outlineLevel="2" x14ac:dyDescent="0.2">
      <c r="A2380" s="156">
        <v>202012</v>
      </c>
      <c r="B2380" s="150">
        <v>35200020</v>
      </c>
      <c r="C2380" s="151" t="s">
        <v>1148</v>
      </c>
      <c r="D2380" s="152">
        <v>44166</v>
      </c>
      <c r="E2380" s="151" t="s">
        <v>518</v>
      </c>
      <c r="F2380" s="151" t="s">
        <v>519</v>
      </c>
      <c r="G2380" s="151" t="s">
        <v>817</v>
      </c>
      <c r="H2380" s="151" t="s">
        <v>526</v>
      </c>
      <c r="I2380" s="151" t="s">
        <v>62</v>
      </c>
      <c r="J2380" s="151" t="s">
        <v>62</v>
      </c>
      <c r="K2380" s="151" t="s">
        <v>736</v>
      </c>
      <c r="L2380" s="151" t="s">
        <v>1906</v>
      </c>
      <c r="M2380" s="158">
        <v>1</v>
      </c>
    </row>
    <row r="2381" spans="1:13" hidden="1" outlineLevel="2" x14ac:dyDescent="0.2">
      <c r="A2381" s="156">
        <v>202012</v>
      </c>
      <c r="B2381" s="150">
        <v>35200021</v>
      </c>
      <c r="C2381" s="151" t="s">
        <v>1148</v>
      </c>
      <c r="D2381" s="152">
        <v>44166</v>
      </c>
      <c r="E2381" s="151" t="s">
        <v>518</v>
      </c>
      <c r="F2381" s="151" t="s">
        <v>519</v>
      </c>
      <c r="G2381" s="151" t="s">
        <v>817</v>
      </c>
      <c r="H2381" s="151" t="s">
        <v>526</v>
      </c>
      <c r="I2381" s="151" t="s">
        <v>62</v>
      </c>
      <c r="J2381" s="151" t="s">
        <v>62</v>
      </c>
      <c r="K2381" s="151" t="s">
        <v>736</v>
      </c>
      <c r="L2381" s="151" t="s">
        <v>1906</v>
      </c>
      <c r="M2381" s="158">
        <v>20.5</v>
      </c>
    </row>
    <row r="2382" spans="1:13" hidden="1" outlineLevel="2" x14ac:dyDescent="0.2">
      <c r="A2382" s="156">
        <v>202012</v>
      </c>
      <c r="B2382" s="150">
        <v>35200021</v>
      </c>
      <c r="C2382" s="151" t="s">
        <v>1148</v>
      </c>
      <c r="D2382" s="152">
        <v>44166</v>
      </c>
      <c r="E2382" s="151" t="s">
        <v>741</v>
      </c>
      <c r="F2382" s="151" t="s">
        <v>586</v>
      </c>
      <c r="G2382" s="151" t="s">
        <v>62</v>
      </c>
      <c r="H2382" s="151" t="s">
        <v>62</v>
      </c>
      <c r="I2382" s="151" t="s">
        <v>62</v>
      </c>
      <c r="J2382" s="151" t="s">
        <v>62</v>
      </c>
      <c r="K2382" s="151" t="s">
        <v>736</v>
      </c>
      <c r="L2382" s="151" t="s">
        <v>1906</v>
      </c>
      <c r="M2382" s="158">
        <v>-20.5</v>
      </c>
    </row>
    <row r="2383" spans="1:13" hidden="1" outlineLevel="2" x14ac:dyDescent="0.2">
      <c r="A2383" s="156">
        <v>202012</v>
      </c>
      <c r="B2383" s="150">
        <v>35200022</v>
      </c>
      <c r="C2383" s="151" t="s">
        <v>1148</v>
      </c>
      <c r="D2383" s="152">
        <v>44166</v>
      </c>
      <c r="E2383" s="151" t="s">
        <v>1904</v>
      </c>
      <c r="F2383" s="151" t="s">
        <v>591</v>
      </c>
      <c r="G2383" s="151" t="s">
        <v>62</v>
      </c>
      <c r="H2383" s="151" t="s">
        <v>62</v>
      </c>
      <c r="I2383" s="151" t="s">
        <v>62</v>
      </c>
      <c r="J2383" s="151" t="s">
        <v>62</v>
      </c>
      <c r="K2383" s="151" t="s">
        <v>736</v>
      </c>
      <c r="L2383" s="151" t="s">
        <v>2059</v>
      </c>
      <c r="M2383" s="158">
        <v>-1</v>
      </c>
    </row>
    <row r="2384" spans="1:13" hidden="1" outlineLevel="2" x14ac:dyDescent="0.2">
      <c r="A2384" s="156">
        <v>202012</v>
      </c>
      <c r="B2384" s="150">
        <v>35200022</v>
      </c>
      <c r="C2384" s="151" t="s">
        <v>1148</v>
      </c>
      <c r="D2384" s="152">
        <v>44166</v>
      </c>
      <c r="E2384" s="151" t="s">
        <v>518</v>
      </c>
      <c r="F2384" s="151" t="s">
        <v>519</v>
      </c>
      <c r="G2384" s="151" t="s">
        <v>817</v>
      </c>
      <c r="H2384" s="151" t="s">
        <v>526</v>
      </c>
      <c r="I2384" s="151" t="s">
        <v>62</v>
      </c>
      <c r="J2384" s="151" t="s">
        <v>62</v>
      </c>
      <c r="K2384" s="151" t="s">
        <v>736</v>
      </c>
      <c r="L2384" s="151" t="s">
        <v>2059</v>
      </c>
      <c r="M2384" s="158">
        <v>1</v>
      </c>
    </row>
    <row r="2385" spans="1:13" hidden="1" outlineLevel="2" x14ac:dyDescent="0.2">
      <c r="A2385" s="156">
        <v>202012</v>
      </c>
      <c r="B2385" s="150">
        <v>35200023</v>
      </c>
      <c r="C2385" s="151" t="s">
        <v>1148</v>
      </c>
      <c r="D2385" s="152">
        <v>44196</v>
      </c>
      <c r="E2385" s="151" t="s">
        <v>741</v>
      </c>
      <c r="F2385" s="151" t="s">
        <v>586</v>
      </c>
      <c r="G2385" s="151" t="s">
        <v>62</v>
      </c>
      <c r="H2385" s="151" t="s">
        <v>62</v>
      </c>
      <c r="I2385" s="151" t="s">
        <v>62</v>
      </c>
      <c r="J2385" s="151" t="s">
        <v>62</v>
      </c>
      <c r="K2385" s="151" t="s">
        <v>736</v>
      </c>
      <c r="L2385" s="151" t="s">
        <v>2059</v>
      </c>
      <c r="M2385" s="158">
        <v>-119</v>
      </c>
    </row>
    <row r="2386" spans="1:13" hidden="1" outlineLevel="2" x14ac:dyDescent="0.2">
      <c r="A2386" s="156">
        <v>202012</v>
      </c>
      <c r="B2386" s="150">
        <v>35200023</v>
      </c>
      <c r="C2386" s="151" t="s">
        <v>1148</v>
      </c>
      <c r="D2386" s="152">
        <v>44196</v>
      </c>
      <c r="E2386" s="151" t="s">
        <v>518</v>
      </c>
      <c r="F2386" s="151" t="s">
        <v>519</v>
      </c>
      <c r="G2386" s="151" t="s">
        <v>817</v>
      </c>
      <c r="H2386" s="151" t="s">
        <v>526</v>
      </c>
      <c r="I2386" s="151" t="s">
        <v>62</v>
      </c>
      <c r="J2386" s="151" t="s">
        <v>62</v>
      </c>
      <c r="K2386" s="151" t="s">
        <v>736</v>
      </c>
      <c r="L2386" s="151" t="s">
        <v>2059</v>
      </c>
      <c r="M2386" s="158">
        <v>119</v>
      </c>
    </row>
    <row r="2387" spans="1:13" hidden="1" outlineLevel="2" x14ac:dyDescent="0.2">
      <c r="A2387" s="156">
        <v>202012</v>
      </c>
      <c r="B2387" s="150">
        <v>35200024</v>
      </c>
      <c r="C2387" s="151" t="s">
        <v>1148</v>
      </c>
      <c r="D2387" s="152">
        <v>44195</v>
      </c>
      <c r="E2387" s="151" t="s">
        <v>1904</v>
      </c>
      <c r="F2387" s="151" t="s">
        <v>591</v>
      </c>
      <c r="G2387" s="151" t="s">
        <v>62</v>
      </c>
      <c r="H2387" s="151" t="s">
        <v>62</v>
      </c>
      <c r="I2387" s="151" t="s">
        <v>62</v>
      </c>
      <c r="J2387" s="151" t="s">
        <v>62</v>
      </c>
      <c r="K2387" s="151" t="s">
        <v>736</v>
      </c>
      <c r="L2387" s="151" t="s">
        <v>2060</v>
      </c>
      <c r="M2387" s="158">
        <v>-768</v>
      </c>
    </row>
    <row r="2388" spans="1:13" hidden="1" outlineLevel="2" x14ac:dyDescent="0.2">
      <c r="A2388" s="156">
        <v>202012</v>
      </c>
      <c r="B2388" s="150">
        <v>35200024</v>
      </c>
      <c r="C2388" s="151" t="s">
        <v>1148</v>
      </c>
      <c r="D2388" s="152">
        <v>44195</v>
      </c>
      <c r="E2388" s="151" t="s">
        <v>1904</v>
      </c>
      <c r="F2388" s="151" t="s">
        <v>591</v>
      </c>
      <c r="G2388" s="151" t="s">
        <v>62</v>
      </c>
      <c r="H2388" s="151" t="s">
        <v>62</v>
      </c>
      <c r="I2388" s="151" t="s">
        <v>62</v>
      </c>
      <c r="J2388" s="151" t="s">
        <v>62</v>
      </c>
      <c r="K2388" s="151" t="s">
        <v>736</v>
      </c>
      <c r="L2388" s="151" t="s">
        <v>2061</v>
      </c>
      <c r="M2388" s="158">
        <v>-718</v>
      </c>
    </row>
    <row r="2389" spans="1:13" hidden="1" outlineLevel="2" x14ac:dyDescent="0.2">
      <c r="A2389" s="156">
        <v>202012</v>
      </c>
      <c r="B2389" s="150">
        <v>35200024</v>
      </c>
      <c r="C2389" s="151" t="s">
        <v>1148</v>
      </c>
      <c r="D2389" s="152">
        <v>44195</v>
      </c>
      <c r="E2389" s="151" t="s">
        <v>1904</v>
      </c>
      <c r="F2389" s="151" t="s">
        <v>591</v>
      </c>
      <c r="G2389" s="151" t="s">
        <v>62</v>
      </c>
      <c r="H2389" s="151" t="s">
        <v>62</v>
      </c>
      <c r="I2389" s="151" t="s">
        <v>62</v>
      </c>
      <c r="J2389" s="151" t="s">
        <v>62</v>
      </c>
      <c r="K2389" s="151" t="s">
        <v>736</v>
      </c>
      <c r="L2389" s="151" t="s">
        <v>2062</v>
      </c>
      <c r="M2389" s="158">
        <v>-718</v>
      </c>
    </row>
    <row r="2390" spans="1:13" hidden="1" outlineLevel="2" x14ac:dyDescent="0.2">
      <c r="A2390" s="156">
        <v>202012</v>
      </c>
      <c r="B2390" s="150">
        <v>35200024</v>
      </c>
      <c r="C2390" s="151" t="s">
        <v>1148</v>
      </c>
      <c r="D2390" s="152">
        <v>44195</v>
      </c>
      <c r="E2390" s="151" t="s">
        <v>412</v>
      </c>
      <c r="F2390" s="151" t="s">
        <v>413</v>
      </c>
      <c r="G2390" s="151" t="s">
        <v>817</v>
      </c>
      <c r="H2390" s="151" t="s">
        <v>526</v>
      </c>
      <c r="I2390" s="151" t="s">
        <v>62</v>
      </c>
      <c r="J2390" s="151" t="s">
        <v>62</v>
      </c>
      <c r="K2390" s="151" t="s">
        <v>736</v>
      </c>
      <c r="L2390" s="151" t="s">
        <v>2060</v>
      </c>
      <c r="M2390" s="158">
        <v>768</v>
      </c>
    </row>
    <row r="2391" spans="1:13" hidden="1" outlineLevel="2" x14ac:dyDescent="0.2">
      <c r="A2391" s="156">
        <v>202012</v>
      </c>
      <c r="B2391" s="150">
        <v>35200024</v>
      </c>
      <c r="C2391" s="151" t="s">
        <v>1148</v>
      </c>
      <c r="D2391" s="152">
        <v>44195</v>
      </c>
      <c r="E2391" s="151" t="s">
        <v>412</v>
      </c>
      <c r="F2391" s="151" t="s">
        <v>413</v>
      </c>
      <c r="G2391" s="151" t="s">
        <v>817</v>
      </c>
      <c r="H2391" s="151" t="s">
        <v>526</v>
      </c>
      <c r="I2391" s="151" t="s">
        <v>62</v>
      </c>
      <c r="J2391" s="151" t="s">
        <v>62</v>
      </c>
      <c r="K2391" s="151" t="s">
        <v>736</v>
      </c>
      <c r="L2391" s="151" t="s">
        <v>2061</v>
      </c>
      <c r="M2391" s="158">
        <v>718</v>
      </c>
    </row>
    <row r="2392" spans="1:13" hidden="1" outlineLevel="2" x14ac:dyDescent="0.2">
      <c r="A2392" s="156">
        <v>202012</v>
      </c>
      <c r="B2392" s="150">
        <v>35200024</v>
      </c>
      <c r="C2392" s="151" t="s">
        <v>1148</v>
      </c>
      <c r="D2392" s="152">
        <v>44195</v>
      </c>
      <c r="E2392" s="151" t="s">
        <v>1904</v>
      </c>
      <c r="F2392" s="151" t="s">
        <v>591</v>
      </c>
      <c r="G2392" s="151" t="s">
        <v>62</v>
      </c>
      <c r="H2392" s="151" t="s">
        <v>62</v>
      </c>
      <c r="I2392" s="151" t="s">
        <v>62</v>
      </c>
      <c r="J2392" s="151" t="s">
        <v>62</v>
      </c>
      <c r="K2392" s="151" t="s">
        <v>736</v>
      </c>
      <c r="L2392" s="151" t="s">
        <v>2063</v>
      </c>
      <c r="M2392" s="158">
        <v>-718</v>
      </c>
    </row>
    <row r="2393" spans="1:13" hidden="1" outlineLevel="2" x14ac:dyDescent="0.2">
      <c r="A2393" s="156">
        <v>202012</v>
      </c>
      <c r="B2393" s="150">
        <v>35200024</v>
      </c>
      <c r="C2393" s="151" t="s">
        <v>1148</v>
      </c>
      <c r="D2393" s="152">
        <v>44195</v>
      </c>
      <c r="E2393" s="151" t="s">
        <v>1904</v>
      </c>
      <c r="F2393" s="151" t="s">
        <v>591</v>
      </c>
      <c r="G2393" s="151" t="s">
        <v>62</v>
      </c>
      <c r="H2393" s="151" t="s">
        <v>62</v>
      </c>
      <c r="I2393" s="151" t="s">
        <v>62</v>
      </c>
      <c r="J2393" s="151" t="s">
        <v>62</v>
      </c>
      <c r="K2393" s="151" t="s">
        <v>736</v>
      </c>
      <c r="L2393" s="151" t="s">
        <v>2064</v>
      </c>
      <c r="M2393" s="158">
        <v>-655</v>
      </c>
    </row>
    <row r="2394" spans="1:13" hidden="1" outlineLevel="2" x14ac:dyDescent="0.2">
      <c r="A2394" s="156">
        <v>202012</v>
      </c>
      <c r="B2394" s="150">
        <v>35200024</v>
      </c>
      <c r="C2394" s="151" t="s">
        <v>1148</v>
      </c>
      <c r="D2394" s="152">
        <v>44195</v>
      </c>
      <c r="E2394" s="151" t="s">
        <v>773</v>
      </c>
      <c r="F2394" s="151" t="s">
        <v>584</v>
      </c>
      <c r="G2394" s="151" t="s">
        <v>62</v>
      </c>
      <c r="H2394" s="151" t="s">
        <v>62</v>
      </c>
      <c r="I2394" s="151" t="s">
        <v>62</v>
      </c>
      <c r="J2394" s="151" t="s">
        <v>62</v>
      </c>
      <c r="K2394" s="151" t="s">
        <v>736</v>
      </c>
      <c r="L2394" s="151" t="s">
        <v>2064</v>
      </c>
      <c r="M2394" s="158">
        <v>655</v>
      </c>
    </row>
    <row r="2395" spans="1:13" hidden="1" outlineLevel="2" x14ac:dyDescent="0.2">
      <c r="A2395" s="156">
        <v>202012</v>
      </c>
      <c r="B2395" s="150">
        <v>35200024</v>
      </c>
      <c r="C2395" s="151" t="s">
        <v>1148</v>
      </c>
      <c r="D2395" s="152">
        <v>44195</v>
      </c>
      <c r="E2395" s="151" t="s">
        <v>412</v>
      </c>
      <c r="F2395" s="151" t="s">
        <v>413</v>
      </c>
      <c r="G2395" s="151" t="s">
        <v>817</v>
      </c>
      <c r="H2395" s="151" t="s">
        <v>526</v>
      </c>
      <c r="I2395" s="151" t="s">
        <v>62</v>
      </c>
      <c r="J2395" s="151" t="s">
        <v>62</v>
      </c>
      <c r="K2395" s="151" t="s">
        <v>736</v>
      </c>
      <c r="L2395" s="151" t="s">
        <v>2063</v>
      </c>
      <c r="M2395" s="158">
        <v>718</v>
      </c>
    </row>
    <row r="2396" spans="1:13" hidden="1" outlineLevel="2" x14ac:dyDescent="0.2">
      <c r="A2396" s="156">
        <v>202012</v>
      </c>
      <c r="B2396" s="150">
        <v>35200024</v>
      </c>
      <c r="C2396" s="151" t="s">
        <v>1148</v>
      </c>
      <c r="D2396" s="152">
        <v>44195</v>
      </c>
      <c r="E2396" s="151" t="s">
        <v>477</v>
      </c>
      <c r="F2396" s="151" t="s">
        <v>478</v>
      </c>
      <c r="G2396" s="151" t="s">
        <v>817</v>
      </c>
      <c r="H2396" s="151" t="s">
        <v>526</v>
      </c>
      <c r="I2396" s="151" t="s">
        <v>62</v>
      </c>
      <c r="J2396" s="151" t="s">
        <v>62</v>
      </c>
      <c r="K2396" s="151" t="s">
        <v>736</v>
      </c>
      <c r="L2396" s="151" t="s">
        <v>2062</v>
      </c>
      <c r="M2396" s="158">
        <v>718</v>
      </c>
    </row>
    <row r="2397" spans="1:13" hidden="1" outlineLevel="2" x14ac:dyDescent="0.2">
      <c r="A2397" s="156">
        <v>202012</v>
      </c>
      <c r="B2397" s="150">
        <v>35200025</v>
      </c>
      <c r="C2397" s="151" t="s">
        <v>1148</v>
      </c>
      <c r="D2397" s="152">
        <v>44166</v>
      </c>
      <c r="E2397" s="151" t="s">
        <v>1904</v>
      </c>
      <c r="F2397" s="151" t="s">
        <v>591</v>
      </c>
      <c r="G2397" s="151" t="s">
        <v>62</v>
      </c>
      <c r="H2397" s="151" t="s">
        <v>62</v>
      </c>
      <c r="I2397" s="151" t="s">
        <v>62</v>
      </c>
      <c r="J2397" s="151" t="s">
        <v>62</v>
      </c>
      <c r="K2397" s="151" t="s">
        <v>736</v>
      </c>
      <c r="L2397" s="151" t="s">
        <v>2065</v>
      </c>
      <c r="M2397" s="158">
        <v>1</v>
      </c>
    </row>
    <row r="2398" spans="1:13" hidden="1" outlineLevel="2" x14ac:dyDescent="0.2">
      <c r="A2398" s="156">
        <v>202012</v>
      </c>
      <c r="B2398" s="150">
        <v>35200025</v>
      </c>
      <c r="C2398" s="151" t="s">
        <v>1148</v>
      </c>
      <c r="D2398" s="152">
        <v>44166</v>
      </c>
      <c r="E2398" s="151" t="s">
        <v>518</v>
      </c>
      <c r="F2398" s="151" t="s">
        <v>519</v>
      </c>
      <c r="G2398" s="151" t="s">
        <v>817</v>
      </c>
      <c r="H2398" s="151" t="s">
        <v>526</v>
      </c>
      <c r="I2398" s="151" t="s">
        <v>62</v>
      </c>
      <c r="J2398" s="151" t="s">
        <v>62</v>
      </c>
      <c r="K2398" s="151" t="s">
        <v>736</v>
      </c>
      <c r="L2398" s="151" t="s">
        <v>2065</v>
      </c>
      <c r="M2398" s="158">
        <v>-1</v>
      </c>
    </row>
    <row r="2399" spans="1:13" hidden="1" outlineLevel="2" x14ac:dyDescent="0.2">
      <c r="A2399" s="156">
        <v>202012</v>
      </c>
      <c r="B2399" s="150">
        <v>36200108</v>
      </c>
      <c r="C2399" s="151" t="s">
        <v>842</v>
      </c>
      <c r="D2399" s="152">
        <v>44169</v>
      </c>
      <c r="E2399" s="151" t="s">
        <v>777</v>
      </c>
      <c r="F2399" s="151" t="s">
        <v>607</v>
      </c>
      <c r="G2399" s="151" t="s">
        <v>62</v>
      </c>
      <c r="H2399" s="151" t="s">
        <v>62</v>
      </c>
      <c r="I2399" s="151" t="s">
        <v>849</v>
      </c>
      <c r="J2399" s="151" t="s">
        <v>850</v>
      </c>
      <c r="K2399" s="151" t="s">
        <v>736</v>
      </c>
      <c r="L2399" s="151" t="s">
        <v>62</v>
      </c>
      <c r="M2399" s="158">
        <v>455</v>
      </c>
    </row>
    <row r="2400" spans="1:13" hidden="1" outlineLevel="2" x14ac:dyDescent="0.2">
      <c r="A2400" s="156">
        <v>202012</v>
      </c>
      <c r="B2400" s="150">
        <v>36200108</v>
      </c>
      <c r="C2400" s="151" t="s">
        <v>842</v>
      </c>
      <c r="D2400" s="152">
        <v>44169</v>
      </c>
      <c r="E2400" s="151" t="s">
        <v>777</v>
      </c>
      <c r="F2400" s="151" t="s">
        <v>607</v>
      </c>
      <c r="G2400" s="151" t="s">
        <v>62</v>
      </c>
      <c r="H2400" s="151" t="s">
        <v>62</v>
      </c>
      <c r="I2400" s="151" t="s">
        <v>780</v>
      </c>
      <c r="J2400" s="151" t="s">
        <v>735</v>
      </c>
      <c r="K2400" s="151" t="s">
        <v>736</v>
      </c>
      <c r="L2400" s="151" t="s">
        <v>62</v>
      </c>
      <c r="M2400" s="158">
        <v>43000</v>
      </c>
    </row>
    <row r="2401" spans="1:13" hidden="1" outlineLevel="2" x14ac:dyDescent="0.2">
      <c r="A2401" s="156">
        <v>202012</v>
      </c>
      <c r="B2401" s="150">
        <v>36200108</v>
      </c>
      <c r="C2401" s="151" t="s">
        <v>842</v>
      </c>
      <c r="D2401" s="152">
        <v>44169</v>
      </c>
      <c r="E2401" s="151" t="s">
        <v>1904</v>
      </c>
      <c r="F2401" s="151" t="s">
        <v>591</v>
      </c>
      <c r="G2401" s="151" t="s">
        <v>62</v>
      </c>
      <c r="H2401" s="151" t="s">
        <v>62</v>
      </c>
      <c r="I2401" s="151" t="s">
        <v>62</v>
      </c>
      <c r="J2401" s="151" t="s">
        <v>62</v>
      </c>
      <c r="K2401" s="151" t="s">
        <v>736</v>
      </c>
      <c r="L2401" s="151" t="s">
        <v>848</v>
      </c>
      <c r="M2401" s="158">
        <v>-67546.25</v>
      </c>
    </row>
    <row r="2402" spans="1:13" hidden="1" outlineLevel="2" x14ac:dyDescent="0.2">
      <c r="A2402" s="156">
        <v>202012</v>
      </c>
      <c r="B2402" s="150">
        <v>36200108</v>
      </c>
      <c r="C2402" s="151" t="s">
        <v>842</v>
      </c>
      <c r="D2402" s="152">
        <v>44169</v>
      </c>
      <c r="E2402" s="151" t="s">
        <v>777</v>
      </c>
      <c r="F2402" s="151" t="s">
        <v>607</v>
      </c>
      <c r="G2402" s="151" t="s">
        <v>62</v>
      </c>
      <c r="H2402" s="151" t="s">
        <v>62</v>
      </c>
      <c r="I2402" s="151" t="s">
        <v>780</v>
      </c>
      <c r="J2402" s="151" t="s">
        <v>735</v>
      </c>
      <c r="K2402" s="151" t="s">
        <v>736</v>
      </c>
      <c r="L2402" s="151" t="s">
        <v>62</v>
      </c>
      <c r="M2402" s="158">
        <v>23600</v>
      </c>
    </row>
    <row r="2403" spans="1:13" hidden="1" outlineLevel="2" x14ac:dyDescent="0.2">
      <c r="A2403" s="156">
        <v>202012</v>
      </c>
      <c r="B2403" s="150">
        <v>36200108</v>
      </c>
      <c r="C2403" s="151" t="s">
        <v>842</v>
      </c>
      <c r="D2403" s="152">
        <v>44169</v>
      </c>
      <c r="E2403" s="151" t="s">
        <v>777</v>
      </c>
      <c r="F2403" s="151" t="s">
        <v>607</v>
      </c>
      <c r="G2403" s="151" t="s">
        <v>62</v>
      </c>
      <c r="H2403" s="151" t="s">
        <v>62</v>
      </c>
      <c r="I2403" s="151" t="s">
        <v>851</v>
      </c>
      <c r="J2403" s="151" t="s">
        <v>852</v>
      </c>
      <c r="K2403" s="151" t="s">
        <v>736</v>
      </c>
      <c r="L2403" s="151" t="s">
        <v>62</v>
      </c>
      <c r="M2403" s="158">
        <v>491.25</v>
      </c>
    </row>
    <row r="2404" spans="1:13" hidden="1" outlineLevel="2" x14ac:dyDescent="0.2">
      <c r="A2404" s="156">
        <v>202012</v>
      </c>
      <c r="B2404" s="150">
        <v>36200109</v>
      </c>
      <c r="C2404" s="151" t="s">
        <v>842</v>
      </c>
      <c r="D2404" s="152">
        <v>44172</v>
      </c>
      <c r="E2404" s="151" t="s">
        <v>1904</v>
      </c>
      <c r="F2404" s="151" t="s">
        <v>591</v>
      </c>
      <c r="G2404" s="151" t="s">
        <v>62</v>
      </c>
      <c r="H2404" s="151" t="s">
        <v>62</v>
      </c>
      <c r="I2404" s="151" t="s">
        <v>62</v>
      </c>
      <c r="J2404" s="151" t="s">
        <v>62</v>
      </c>
      <c r="K2404" s="151" t="s">
        <v>736</v>
      </c>
      <c r="L2404" s="151" t="s">
        <v>848</v>
      </c>
      <c r="M2404" s="158">
        <v>-1945</v>
      </c>
    </row>
    <row r="2405" spans="1:13" hidden="1" outlineLevel="2" x14ac:dyDescent="0.2">
      <c r="A2405" s="156">
        <v>202012</v>
      </c>
      <c r="B2405" s="150">
        <v>36200109</v>
      </c>
      <c r="C2405" s="151" t="s">
        <v>842</v>
      </c>
      <c r="D2405" s="152">
        <v>44172</v>
      </c>
      <c r="E2405" s="151" t="s">
        <v>777</v>
      </c>
      <c r="F2405" s="151" t="s">
        <v>607</v>
      </c>
      <c r="G2405" s="151" t="s">
        <v>62</v>
      </c>
      <c r="H2405" s="151" t="s">
        <v>62</v>
      </c>
      <c r="I2405" s="151" t="s">
        <v>855</v>
      </c>
      <c r="J2405" s="151" t="s">
        <v>856</v>
      </c>
      <c r="K2405" s="151" t="s">
        <v>736</v>
      </c>
      <c r="L2405" s="151" t="s">
        <v>62</v>
      </c>
      <c r="M2405" s="158">
        <v>1945</v>
      </c>
    </row>
    <row r="2406" spans="1:13" hidden="1" outlineLevel="2" x14ac:dyDescent="0.2">
      <c r="A2406" s="156">
        <v>202012</v>
      </c>
      <c r="B2406" s="150">
        <v>36200110</v>
      </c>
      <c r="C2406" s="151" t="s">
        <v>842</v>
      </c>
      <c r="D2406" s="152">
        <v>44176</v>
      </c>
      <c r="E2406" s="151" t="s">
        <v>777</v>
      </c>
      <c r="F2406" s="151" t="s">
        <v>607</v>
      </c>
      <c r="G2406" s="151" t="s">
        <v>62</v>
      </c>
      <c r="H2406" s="151" t="s">
        <v>62</v>
      </c>
      <c r="I2406" s="151" t="s">
        <v>849</v>
      </c>
      <c r="J2406" s="151" t="s">
        <v>850</v>
      </c>
      <c r="K2406" s="151" t="s">
        <v>736</v>
      </c>
      <c r="L2406" s="151" t="s">
        <v>62</v>
      </c>
      <c r="M2406" s="158">
        <v>505</v>
      </c>
    </row>
    <row r="2407" spans="1:13" hidden="1" outlineLevel="2" x14ac:dyDescent="0.2">
      <c r="A2407" s="156">
        <v>202012</v>
      </c>
      <c r="B2407" s="150">
        <v>36200110</v>
      </c>
      <c r="C2407" s="151" t="s">
        <v>842</v>
      </c>
      <c r="D2407" s="152">
        <v>44176</v>
      </c>
      <c r="E2407" s="151" t="s">
        <v>1904</v>
      </c>
      <c r="F2407" s="151" t="s">
        <v>591</v>
      </c>
      <c r="G2407" s="151" t="s">
        <v>62</v>
      </c>
      <c r="H2407" s="151" t="s">
        <v>62</v>
      </c>
      <c r="I2407" s="151" t="s">
        <v>62</v>
      </c>
      <c r="J2407" s="151" t="s">
        <v>62</v>
      </c>
      <c r="K2407" s="151" t="s">
        <v>736</v>
      </c>
      <c r="L2407" s="151" t="s">
        <v>848</v>
      </c>
      <c r="M2407" s="158">
        <v>-1505</v>
      </c>
    </row>
    <row r="2408" spans="1:13" hidden="1" outlineLevel="2" x14ac:dyDescent="0.2">
      <c r="A2408" s="156">
        <v>202012</v>
      </c>
      <c r="B2408" s="150">
        <v>36200110</v>
      </c>
      <c r="C2408" s="151" t="s">
        <v>842</v>
      </c>
      <c r="D2408" s="152">
        <v>44176</v>
      </c>
      <c r="E2408" s="151" t="s">
        <v>777</v>
      </c>
      <c r="F2408" s="151" t="s">
        <v>607</v>
      </c>
      <c r="G2408" s="151" t="s">
        <v>62</v>
      </c>
      <c r="H2408" s="151" t="s">
        <v>62</v>
      </c>
      <c r="I2408" s="151" t="s">
        <v>849</v>
      </c>
      <c r="J2408" s="151" t="s">
        <v>850</v>
      </c>
      <c r="K2408" s="151" t="s">
        <v>736</v>
      </c>
      <c r="L2408" s="151" t="s">
        <v>62</v>
      </c>
      <c r="M2408" s="158">
        <v>455</v>
      </c>
    </row>
    <row r="2409" spans="1:13" hidden="1" outlineLevel="2" x14ac:dyDescent="0.2">
      <c r="A2409" s="156">
        <v>202012</v>
      </c>
      <c r="B2409" s="150">
        <v>36200110</v>
      </c>
      <c r="C2409" s="151" t="s">
        <v>842</v>
      </c>
      <c r="D2409" s="152">
        <v>44176</v>
      </c>
      <c r="E2409" s="151" t="s">
        <v>777</v>
      </c>
      <c r="F2409" s="151" t="s">
        <v>607</v>
      </c>
      <c r="G2409" s="151" t="s">
        <v>62</v>
      </c>
      <c r="H2409" s="151" t="s">
        <v>62</v>
      </c>
      <c r="I2409" s="151" t="s">
        <v>1249</v>
      </c>
      <c r="J2409" s="151" t="s">
        <v>1250</v>
      </c>
      <c r="K2409" s="151" t="s">
        <v>736</v>
      </c>
      <c r="L2409" s="151" t="s">
        <v>62</v>
      </c>
      <c r="M2409" s="158">
        <v>545</v>
      </c>
    </row>
    <row r="2410" spans="1:13" hidden="1" outlineLevel="2" x14ac:dyDescent="0.2">
      <c r="A2410" s="156">
        <v>202012</v>
      </c>
      <c r="B2410" s="150">
        <v>36200111</v>
      </c>
      <c r="C2410" s="151" t="s">
        <v>842</v>
      </c>
      <c r="D2410" s="152">
        <v>44179</v>
      </c>
      <c r="E2410" s="151" t="s">
        <v>777</v>
      </c>
      <c r="F2410" s="151" t="s">
        <v>607</v>
      </c>
      <c r="G2410" s="151" t="s">
        <v>62</v>
      </c>
      <c r="H2410" s="151" t="s">
        <v>62</v>
      </c>
      <c r="I2410" s="151" t="s">
        <v>790</v>
      </c>
      <c r="J2410" s="151" t="s">
        <v>759</v>
      </c>
      <c r="K2410" s="151" t="s">
        <v>736</v>
      </c>
      <c r="L2410" s="151" t="s">
        <v>62</v>
      </c>
      <c r="M2410" s="158">
        <v>6213</v>
      </c>
    </row>
    <row r="2411" spans="1:13" hidden="1" outlineLevel="2" x14ac:dyDescent="0.2">
      <c r="A2411" s="156">
        <v>202012</v>
      </c>
      <c r="B2411" s="150">
        <v>36200111</v>
      </c>
      <c r="C2411" s="151" t="s">
        <v>842</v>
      </c>
      <c r="D2411" s="152">
        <v>44179</v>
      </c>
      <c r="E2411" s="151" t="s">
        <v>777</v>
      </c>
      <c r="F2411" s="151" t="s">
        <v>607</v>
      </c>
      <c r="G2411" s="151" t="s">
        <v>62</v>
      </c>
      <c r="H2411" s="151" t="s">
        <v>62</v>
      </c>
      <c r="I2411" s="151" t="s">
        <v>790</v>
      </c>
      <c r="J2411" s="151" t="s">
        <v>759</v>
      </c>
      <c r="K2411" s="151" t="s">
        <v>736</v>
      </c>
      <c r="L2411" s="151" t="s">
        <v>62</v>
      </c>
      <c r="M2411" s="158">
        <v>41407.839999999997</v>
      </c>
    </row>
    <row r="2412" spans="1:13" hidden="1" outlineLevel="2" x14ac:dyDescent="0.2">
      <c r="A2412" s="156">
        <v>202012</v>
      </c>
      <c r="B2412" s="150">
        <v>36200111</v>
      </c>
      <c r="C2412" s="151" t="s">
        <v>842</v>
      </c>
      <c r="D2412" s="152">
        <v>44179</v>
      </c>
      <c r="E2412" s="151" t="s">
        <v>777</v>
      </c>
      <c r="F2412" s="151" t="s">
        <v>607</v>
      </c>
      <c r="G2412" s="151" t="s">
        <v>62</v>
      </c>
      <c r="H2412" s="151" t="s">
        <v>62</v>
      </c>
      <c r="I2412" s="151" t="s">
        <v>785</v>
      </c>
      <c r="J2412" s="151" t="s">
        <v>739</v>
      </c>
      <c r="K2412" s="151" t="s">
        <v>736</v>
      </c>
      <c r="L2412" s="151" t="s">
        <v>62</v>
      </c>
      <c r="M2412" s="158">
        <v>16000</v>
      </c>
    </row>
    <row r="2413" spans="1:13" hidden="1" outlineLevel="2" x14ac:dyDescent="0.2">
      <c r="A2413" s="156">
        <v>202012</v>
      </c>
      <c r="B2413" s="150">
        <v>36200111</v>
      </c>
      <c r="C2413" s="151" t="s">
        <v>842</v>
      </c>
      <c r="D2413" s="152">
        <v>44179</v>
      </c>
      <c r="E2413" s="151" t="s">
        <v>777</v>
      </c>
      <c r="F2413" s="151" t="s">
        <v>607</v>
      </c>
      <c r="G2413" s="151" t="s">
        <v>62</v>
      </c>
      <c r="H2413" s="151" t="s">
        <v>62</v>
      </c>
      <c r="I2413" s="151" t="s">
        <v>782</v>
      </c>
      <c r="J2413" s="151" t="s">
        <v>783</v>
      </c>
      <c r="K2413" s="151" t="s">
        <v>736</v>
      </c>
      <c r="L2413" s="151" t="s">
        <v>62</v>
      </c>
      <c r="M2413" s="158">
        <v>150000</v>
      </c>
    </row>
    <row r="2414" spans="1:13" hidden="1" outlineLevel="2" x14ac:dyDescent="0.2">
      <c r="A2414" s="156">
        <v>202012</v>
      </c>
      <c r="B2414" s="150">
        <v>36200111</v>
      </c>
      <c r="C2414" s="151" t="s">
        <v>842</v>
      </c>
      <c r="D2414" s="152">
        <v>44179</v>
      </c>
      <c r="E2414" s="151" t="s">
        <v>1904</v>
      </c>
      <c r="F2414" s="151" t="s">
        <v>591</v>
      </c>
      <c r="G2414" s="151" t="s">
        <v>62</v>
      </c>
      <c r="H2414" s="151" t="s">
        <v>62</v>
      </c>
      <c r="I2414" s="151" t="s">
        <v>62</v>
      </c>
      <c r="J2414" s="151" t="s">
        <v>62</v>
      </c>
      <c r="K2414" s="151" t="s">
        <v>736</v>
      </c>
      <c r="L2414" s="151" t="s">
        <v>848</v>
      </c>
      <c r="M2414" s="158">
        <v>-213620.84</v>
      </c>
    </row>
    <row r="2415" spans="1:13" hidden="1" outlineLevel="2" x14ac:dyDescent="0.2">
      <c r="A2415" s="156">
        <v>202012</v>
      </c>
      <c r="B2415" s="150">
        <v>36200112</v>
      </c>
      <c r="C2415" s="151" t="s">
        <v>842</v>
      </c>
      <c r="D2415" s="152">
        <v>44183</v>
      </c>
      <c r="E2415" s="151" t="s">
        <v>1904</v>
      </c>
      <c r="F2415" s="151" t="s">
        <v>591</v>
      </c>
      <c r="G2415" s="151" t="s">
        <v>62</v>
      </c>
      <c r="H2415" s="151" t="s">
        <v>62</v>
      </c>
      <c r="I2415" s="151" t="s">
        <v>62</v>
      </c>
      <c r="J2415" s="151" t="s">
        <v>62</v>
      </c>
      <c r="K2415" s="151" t="s">
        <v>736</v>
      </c>
      <c r="L2415" s="151" t="s">
        <v>848</v>
      </c>
      <c r="M2415" s="158">
        <v>-15069.25</v>
      </c>
    </row>
    <row r="2416" spans="1:13" hidden="1" outlineLevel="2" x14ac:dyDescent="0.2">
      <c r="A2416" s="156">
        <v>202012</v>
      </c>
      <c r="B2416" s="150">
        <v>36200112</v>
      </c>
      <c r="C2416" s="151" t="s">
        <v>842</v>
      </c>
      <c r="D2416" s="152">
        <v>44183</v>
      </c>
      <c r="E2416" s="151" t="s">
        <v>777</v>
      </c>
      <c r="F2416" s="151" t="s">
        <v>607</v>
      </c>
      <c r="G2416" s="151" t="s">
        <v>62</v>
      </c>
      <c r="H2416" s="151" t="s">
        <v>62</v>
      </c>
      <c r="I2416" s="151" t="s">
        <v>860</v>
      </c>
      <c r="J2416" s="151" t="s">
        <v>861</v>
      </c>
      <c r="K2416" s="151" t="s">
        <v>736</v>
      </c>
      <c r="L2416" s="151" t="s">
        <v>62</v>
      </c>
      <c r="M2416" s="158">
        <v>12152.41</v>
      </c>
    </row>
    <row r="2417" spans="1:13" hidden="1" outlineLevel="2" x14ac:dyDescent="0.2">
      <c r="A2417" s="156">
        <v>202012</v>
      </c>
      <c r="B2417" s="150">
        <v>36200112</v>
      </c>
      <c r="C2417" s="151" t="s">
        <v>842</v>
      </c>
      <c r="D2417" s="152">
        <v>44183</v>
      </c>
      <c r="E2417" s="151" t="s">
        <v>777</v>
      </c>
      <c r="F2417" s="151" t="s">
        <v>607</v>
      </c>
      <c r="G2417" s="151" t="s">
        <v>62</v>
      </c>
      <c r="H2417" s="151" t="s">
        <v>62</v>
      </c>
      <c r="I2417" s="151" t="s">
        <v>866</v>
      </c>
      <c r="J2417" s="151" t="s">
        <v>867</v>
      </c>
      <c r="K2417" s="151" t="s">
        <v>736</v>
      </c>
      <c r="L2417" s="151" t="s">
        <v>62</v>
      </c>
      <c r="M2417" s="158">
        <v>1335</v>
      </c>
    </row>
    <row r="2418" spans="1:13" hidden="1" outlineLevel="2" x14ac:dyDescent="0.2">
      <c r="A2418" s="156">
        <v>202012</v>
      </c>
      <c r="B2418" s="150">
        <v>36200112</v>
      </c>
      <c r="C2418" s="151" t="s">
        <v>842</v>
      </c>
      <c r="D2418" s="152">
        <v>44183</v>
      </c>
      <c r="E2418" s="151" t="s">
        <v>777</v>
      </c>
      <c r="F2418" s="151" t="s">
        <v>607</v>
      </c>
      <c r="G2418" s="151" t="s">
        <v>62</v>
      </c>
      <c r="H2418" s="151" t="s">
        <v>62</v>
      </c>
      <c r="I2418" s="151" t="s">
        <v>1390</v>
      </c>
      <c r="J2418" s="151" t="s">
        <v>1391</v>
      </c>
      <c r="K2418" s="151" t="s">
        <v>736</v>
      </c>
      <c r="L2418" s="151" t="s">
        <v>62</v>
      </c>
      <c r="M2418" s="158">
        <v>1581.84</v>
      </c>
    </row>
    <row r="2419" spans="1:13" hidden="1" outlineLevel="2" x14ac:dyDescent="0.2">
      <c r="A2419" s="156">
        <v>202012</v>
      </c>
      <c r="B2419" s="150">
        <v>36200113</v>
      </c>
      <c r="C2419" s="151" t="s">
        <v>842</v>
      </c>
      <c r="D2419" s="152">
        <v>44187</v>
      </c>
      <c r="E2419" s="151" t="s">
        <v>1904</v>
      </c>
      <c r="F2419" s="151" t="s">
        <v>591</v>
      </c>
      <c r="G2419" s="151" t="s">
        <v>62</v>
      </c>
      <c r="H2419" s="151" t="s">
        <v>62</v>
      </c>
      <c r="I2419" s="151" t="s">
        <v>62</v>
      </c>
      <c r="J2419" s="151" t="s">
        <v>62</v>
      </c>
      <c r="K2419" s="151" t="s">
        <v>736</v>
      </c>
      <c r="L2419" s="151" t="s">
        <v>848</v>
      </c>
      <c r="M2419" s="158">
        <v>-382161.19</v>
      </c>
    </row>
    <row r="2420" spans="1:13" hidden="1" outlineLevel="2" x14ac:dyDescent="0.2">
      <c r="A2420" s="156">
        <v>202012</v>
      </c>
      <c r="B2420" s="150">
        <v>36200113</v>
      </c>
      <c r="C2420" s="151" t="s">
        <v>842</v>
      </c>
      <c r="D2420" s="152">
        <v>44187</v>
      </c>
      <c r="E2420" s="151" t="s">
        <v>777</v>
      </c>
      <c r="F2420" s="151" t="s">
        <v>607</v>
      </c>
      <c r="G2420" s="151" t="s">
        <v>62</v>
      </c>
      <c r="H2420" s="151" t="s">
        <v>62</v>
      </c>
      <c r="I2420" s="151" t="s">
        <v>1977</v>
      </c>
      <c r="J2420" s="151" t="s">
        <v>1602</v>
      </c>
      <c r="K2420" s="151" t="s">
        <v>736</v>
      </c>
      <c r="L2420" s="151" t="s">
        <v>62</v>
      </c>
      <c r="M2420" s="158">
        <v>50436.98</v>
      </c>
    </row>
    <row r="2421" spans="1:13" hidden="1" outlineLevel="2" x14ac:dyDescent="0.2">
      <c r="A2421" s="156">
        <v>202012</v>
      </c>
      <c r="B2421" s="150">
        <v>36200113</v>
      </c>
      <c r="C2421" s="151" t="s">
        <v>842</v>
      </c>
      <c r="D2421" s="152">
        <v>44187</v>
      </c>
      <c r="E2421" s="151" t="s">
        <v>777</v>
      </c>
      <c r="F2421" s="151" t="s">
        <v>607</v>
      </c>
      <c r="G2421" s="151" t="s">
        <v>62</v>
      </c>
      <c r="H2421" s="151" t="s">
        <v>62</v>
      </c>
      <c r="I2421" s="151" t="s">
        <v>1954</v>
      </c>
      <c r="J2421" s="151" t="s">
        <v>766</v>
      </c>
      <c r="K2421" s="151" t="s">
        <v>736</v>
      </c>
      <c r="L2421" s="151" t="s">
        <v>62</v>
      </c>
      <c r="M2421" s="158">
        <v>22050.5</v>
      </c>
    </row>
    <row r="2422" spans="1:13" hidden="1" outlineLevel="2" x14ac:dyDescent="0.2">
      <c r="A2422" s="156">
        <v>202012</v>
      </c>
      <c r="B2422" s="150">
        <v>36200113</v>
      </c>
      <c r="C2422" s="151" t="s">
        <v>842</v>
      </c>
      <c r="D2422" s="152">
        <v>44187</v>
      </c>
      <c r="E2422" s="151" t="s">
        <v>777</v>
      </c>
      <c r="F2422" s="151" t="s">
        <v>607</v>
      </c>
      <c r="G2422" s="151" t="s">
        <v>62</v>
      </c>
      <c r="H2422" s="151" t="s">
        <v>62</v>
      </c>
      <c r="I2422" s="151" t="s">
        <v>785</v>
      </c>
      <c r="J2422" s="151" t="s">
        <v>739</v>
      </c>
      <c r="K2422" s="151" t="s">
        <v>736</v>
      </c>
      <c r="L2422" s="151" t="s">
        <v>62</v>
      </c>
      <c r="M2422" s="158">
        <v>78090.61</v>
      </c>
    </row>
    <row r="2423" spans="1:13" hidden="1" outlineLevel="2" x14ac:dyDescent="0.2">
      <c r="A2423" s="156">
        <v>202012</v>
      </c>
      <c r="B2423" s="150">
        <v>36200113</v>
      </c>
      <c r="C2423" s="151" t="s">
        <v>842</v>
      </c>
      <c r="D2423" s="152">
        <v>44187</v>
      </c>
      <c r="E2423" s="151" t="s">
        <v>777</v>
      </c>
      <c r="F2423" s="151" t="s">
        <v>607</v>
      </c>
      <c r="G2423" s="151" t="s">
        <v>62</v>
      </c>
      <c r="H2423" s="151" t="s">
        <v>62</v>
      </c>
      <c r="I2423" s="151" t="s">
        <v>845</v>
      </c>
      <c r="J2423" s="151" t="s">
        <v>739</v>
      </c>
      <c r="K2423" s="151" t="s">
        <v>736</v>
      </c>
      <c r="L2423" s="151" t="s">
        <v>62</v>
      </c>
      <c r="M2423" s="158">
        <v>205000</v>
      </c>
    </row>
    <row r="2424" spans="1:13" hidden="1" outlineLevel="2" x14ac:dyDescent="0.2">
      <c r="A2424" s="156">
        <v>202012</v>
      </c>
      <c r="B2424" s="150">
        <v>36200113</v>
      </c>
      <c r="C2424" s="151" t="s">
        <v>842</v>
      </c>
      <c r="D2424" s="152">
        <v>44187</v>
      </c>
      <c r="E2424" s="151" t="s">
        <v>777</v>
      </c>
      <c r="F2424" s="151" t="s">
        <v>607</v>
      </c>
      <c r="G2424" s="151" t="s">
        <v>62</v>
      </c>
      <c r="H2424" s="151" t="s">
        <v>62</v>
      </c>
      <c r="I2424" s="151" t="s">
        <v>845</v>
      </c>
      <c r="J2424" s="151" t="s">
        <v>739</v>
      </c>
      <c r="K2424" s="151" t="s">
        <v>736</v>
      </c>
      <c r="L2424" s="151" t="s">
        <v>62</v>
      </c>
      <c r="M2424" s="158">
        <v>20000</v>
      </c>
    </row>
    <row r="2425" spans="1:13" hidden="1" outlineLevel="2" x14ac:dyDescent="0.2">
      <c r="A2425" s="156">
        <v>202012</v>
      </c>
      <c r="B2425" s="150">
        <v>36200113</v>
      </c>
      <c r="C2425" s="151" t="s">
        <v>842</v>
      </c>
      <c r="D2425" s="152">
        <v>44187</v>
      </c>
      <c r="E2425" s="151" t="s">
        <v>777</v>
      </c>
      <c r="F2425" s="151" t="s">
        <v>607</v>
      </c>
      <c r="G2425" s="151" t="s">
        <v>62</v>
      </c>
      <c r="H2425" s="151" t="s">
        <v>62</v>
      </c>
      <c r="I2425" s="151" t="s">
        <v>1332</v>
      </c>
      <c r="J2425" s="151" t="s">
        <v>1333</v>
      </c>
      <c r="K2425" s="151" t="s">
        <v>736</v>
      </c>
      <c r="L2425" s="151" t="s">
        <v>62</v>
      </c>
      <c r="M2425" s="158">
        <v>6583.1</v>
      </c>
    </row>
    <row r="2426" spans="1:13" hidden="1" outlineLevel="2" x14ac:dyDescent="0.2">
      <c r="A2426" s="156">
        <v>202012</v>
      </c>
      <c r="B2426" s="150">
        <v>36200114</v>
      </c>
      <c r="C2426" s="151" t="s">
        <v>842</v>
      </c>
      <c r="D2426" s="152">
        <v>44188</v>
      </c>
      <c r="E2426" s="151" t="s">
        <v>777</v>
      </c>
      <c r="F2426" s="151" t="s">
        <v>607</v>
      </c>
      <c r="G2426" s="151" t="s">
        <v>62</v>
      </c>
      <c r="H2426" s="151" t="s">
        <v>62</v>
      </c>
      <c r="I2426" s="151" t="s">
        <v>1003</v>
      </c>
      <c r="J2426" s="151" t="s">
        <v>1004</v>
      </c>
      <c r="K2426" s="151" t="s">
        <v>736</v>
      </c>
      <c r="L2426" s="151" t="s">
        <v>62</v>
      </c>
      <c r="M2426" s="158">
        <v>77</v>
      </c>
    </row>
    <row r="2427" spans="1:13" hidden="1" outlineLevel="2" x14ac:dyDescent="0.2">
      <c r="A2427" s="156">
        <v>202012</v>
      </c>
      <c r="B2427" s="150">
        <v>36200114</v>
      </c>
      <c r="C2427" s="151" t="s">
        <v>842</v>
      </c>
      <c r="D2427" s="152">
        <v>44188</v>
      </c>
      <c r="E2427" s="151" t="s">
        <v>777</v>
      </c>
      <c r="F2427" s="151" t="s">
        <v>607</v>
      </c>
      <c r="G2427" s="151" t="s">
        <v>62</v>
      </c>
      <c r="H2427" s="151" t="s">
        <v>62</v>
      </c>
      <c r="I2427" s="151" t="s">
        <v>780</v>
      </c>
      <c r="J2427" s="151" t="s">
        <v>735</v>
      </c>
      <c r="K2427" s="151" t="s">
        <v>736</v>
      </c>
      <c r="L2427" s="151" t="s">
        <v>62</v>
      </c>
      <c r="M2427" s="158">
        <v>52000</v>
      </c>
    </row>
    <row r="2428" spans="1:13" hidden="1" outlineLevel="2" x14ac:dyDescent="0.2">
      <c r="A2428" s="156">
        <v>202012</v>
      </c>
      <c r="B2428" s="150">
        <v>36200114</v>
      </c>
      <c r="C2428" s="151" t="s">
        <v>842</v>
      </c>
      <c r="D2428" s="152">
        <v>44188</v>
      </c>
      <c r="E2428" s="151" t="s">
        <v>1904</v>
      </c>
      <c r="F2428" s="151" t="s">
        <v>591</v>
      </c>
      <c r="G2428" s="151" t="s">
        <v>62</v>
      </c>
      <c r="H2428" s="151" t="s">
        <v>62</v>
      </c>
      <c r="I2428" s="151" t="s">
        <v>62</v>
      </c>
      <c r="J2428" s="151" t="s">
        <v>62</v>
      </c>
      <c r="K2428" s="151" t="s">
        <v>736</v>
      </c>
      <c r="L2428" s="151" t="s">
        <v>848</v>
      </c>
      <c r="M2428" s="158">
        <v>-52077</v>
      </c>
    </row>
    <row r="2429" spans="1:13" hidden="1" outlineLevel="2" x14ac:dyDescent="0.2">
      <c r="A2429" s="156">
        <v>202012</v>
      </c>
      <c r="B2429" s="150">
        <v>36200115</v>
      </c>
      <c r="C2429" s="151" t="s">
        <v>842</v>
      </c>
      <c r="D2429" s="152">
        <v>44193</v>
      </c>
      <c r="E2429" s="151" t="s">
        <v>777</v>
      </c>
      <c r="F2429" s="151" t="s">
        <v>607</v>
      </c>
      <c r="G2429" s="151" t="s">
        <v>62</v>
      </c>
      <c r="H2429" s="151" t="s">
        <v>62</v>
      </c>
      <c r="I2429" s="151" t="s">
        <v>780</v>
      </c>
      <c r="J2429" s="151" t="s">
        <v>735</v>
      </c>
      <c r="K2429" s="151" t="s">
        <v>736</v>
      </c>
      <c r="L2429" s="151" t="s">
        <v>62</v>
      </c>
      <c r="M2429" s="158">
        <v>75000</v>
      </c>
    </row>
    <row r="2430" spans="1:13" hidden="1" outlineLevel="2" x14ac:dyDescent="0.2">
      <c r="A2430" s="156">
        <v>202012</v>
      </c>
      <c r="B2430" s="150">
        <v>36200115</v>
      </c>
      <c r="C2430" s="151" t="s">
        <v>842</v>
      </c>
      <c r="D2430" s="152">
        <v>44193</v>
      </c>
      <c r="E2430" s="151" t="s">
        <v>777</v>
      </c>
      <c r="F2430" s="151" t="s">
        <v>607</v>
      </c>
      <c r="G2430" s="151" t="s">
        <v>62</v>
      </c>
      <c r="H2430" s="151" t="s">
        <v>62</v>
      </c>
      <c r="I2430" s="151" t="s">
        <v>1329</v>
      </c>
      <c r="J2430" s="151" t="s">
        <v>1330</v>
      </c>
      <c r="K2430" s="151" t="s">
        <v>736</v>
      </c>
      <c r="L2430" s="151" t="s">
        <v>62</v>
      </c>
      <c r="M2430" s="158">
        <v>3900</v>
      </c>
    </row>
    <row r="2431" spans="1:13" hidden="1" outlineLevel="2" x14ac:dyDescent="0.2">
      <c r="A2431" s="156">
        <v>202012</v>
      </c>
      <c r="B2431" s="150">
        <v>36200115</v>
      </c>
      <c r="C2431" s="151" t="s">
        <v>842</v>
      </c>
      <c r="D2431" s="152">
        <v>44193</v>
      </c>
      <c r="E2431" s="151" t="s">
        <v>1904</v>
      </c>
      <c r="F2431" s="151" t="s">
        <v>591</v>
      </c>
      <c r="G2431" s="151" t="s">
        <v>62</v>
      </c>
      <c r="H2431" s="151" t="s">
        <v>62</v>
      </c>
      <c r="I2431" s="151" t="s">
        <v>62</v>
      </c>
      <c r="J2431" s="151" t="s">
        <v>62</v>
      </c>
      <c r="K2431" s="151" t="s">
        <v>736</v>
      </c>
      <c r="L2431" s="151" t="s">
        <v>848</v>
      </c>
      <c r="M2431" s="158">
        <v>-78900</v>
      </c>
    </row>
    <row r="2432" spans="1:13" hidden="1" outlineLevel="2" x14ac:dyDescent="0.2">
      <c r="A2432" s="156">
        <v>202012</v>
      </c>
      <c r="B2432" s="150">
        <v>36200116</v>
      </c>
      <c r="C2432" s="151" t="s">
        <v>842</v>
      </c>
      <c r="D2432" s="152">
        <v>44194</v>
      </c>
      <c r="E2432" s="151" t="s">
        <v>777</v>
      </c>
      <c r="F2432" s="151" t="s">
        <v>607</v>
      </c>
      <c r="G2432" s="151" t="s">
        <v>62</v>
      </c>
      <c r="H2432" s="151" t="s">
        <v>62</v>
      </c>
      <c r="I2432" s="151" t="s">
        <v>2066</v>
      </c>
      <c r="J2432" s="151" t="s">
        <v>2067</v>
      </c>
      <c r="K2432" s="151" t="s">
        <v>736</v>
      </c>
      <c r="L2432" s="151" t="s">
        <v>62</v>
      </c>
      <c r="M2432" s="158">
        <v>12431.25</v>
      </c>
    </row>
    <row r="2433" spans="1:13" hidden="1" outlineLevel="2" x14ac:dyDescent="0.2">
      <c r="A2433" s="156">
        <v>202012</v>
      </c>
      <c r="B2433" s="150">
        <v>36200116</v>
      </c>
      <c r="C2433" s="151" t="s">
        <v>842</v>
      </c>
      <c r="D2433" s="152">
        <v>44194</v>
      </c>
      <c r="E2433" s="151" t="s">
        <v>1904</v>
      </c>
      <c r="F2433" s="151" t="s">
        <v>591</v>
      </c>
      <c r="G2433" s="151" t="s">
        <v>62</v>
      </c>
      <c r="H2433" s="151" t="s">
        <v>62</v>
      </c>
      <c r="I2433" s="151" t="s">
        <v>62</v>
      </c>
      <c r="J2433" s="151" t="s">
        <v>62</v>
      </c>
      <c r="K2433" s="151" t="s">
        <v>736</v>
      </c>
      <c r="L2433" s="151" t="s">
        <v>848</v>
      </c>
      <c r="M2433" s="158">
        <v>-12431.25</v>
      </c>
    </row>
    <row r="2434" spans="1:13" hidden="1" outlineLevel="2" x14ac:dyDescent="0.2">
      <c r="A2434" s="156">
        <v>202012</v>
      </c>
      <c r="B2434" s="150">
        <v>36200117</v>
      </c>
      <c r="C2434" s="151" t="s">
        <v>842</v>
      </c>
      <c r="D2434" s="152">
        <v>44195</v>
      </c>
      <c r="E2434" s="151" t="s">
        <v>1904</v>
      </c>
      <c r="F2434" s="151" t="s">
        <v>591</v>
      </c>
      <c r="G2434" s="151" t="s">
        <v>62</v>
      </c>
      <c r="H2434" s="151" t="s">
        <v>62</v>
      </c>
      <c r="I2434" s="151" t="s">
        <v>62</v>
      </c>
      <c r="J2434" s="151" t="s">
        <v>62</v>
      </c>
      <c r="K2434" s="151" t="s">
        <v>736</v>
      </c>
      <c r="L2434" s="151" t="s">
        <v>848</v>
      </c>
      <c r="M2434" s="158">
        <v>-4071.94</v>
      </c>
    </row>
    <row r="2435" spans="1:13" hidden="1" outlineLevel="2" x14ac:dyDescent="0.2">
      <c r="A2435" s="156">
        <v>202012</v>
      </c>
      <c r="B2435" s="150">
        <v>36200117</v>
      </c>
      <c r="C2435" s="151" t="s">
        <v>842</v>
      </c>
      <c r="D2435" s="152">
        <v>44195</v>
      </c>
      <c r="E2435" s="151" t="s">
        <v>777</v>
      </c>
      <c r="F2435" s="151" t="s">
        <v>607</v>
      </c>
      <c r="G2435" s="151" t="s">
        <v>62</v>
      </c>
      <c r="H2435" s="151" t="s">
        <v>62</v>
      </c>
      <c r="I2435" s="151" t="s">
        <v>843</v>
      </c>
      <c r="J2435" s="151" t="s">
        <v>844</v>
      </c>
      <c r="K2435" s="151" t="s">
        <v>736</v>
      </c>
      <c r="L2435" s="151" t="s">
        <v>62</v>
      </c>
      <c r="M2435" s="158">
        <v>1154.44</v>
      </c>
    </row>
    <row r="2436" spans="1:13" hidden="1" outlineLevel="2" x14ac:dyDescent="0.2">
      <c r="A2436" s="156">
        <v>202012</v>
      </c>
      <c r="B2436" s="150">
        <v>36200117</v>
      </c>
      <c r="C2436" s="151" t="s">
        <v>842</v>
      </c>
      <c r="D2436" s="152">
        <v>44195</v>
      </c>
      <c r="E2436" s="151" t="s">
        <v>777</v>
      </c>
      <c r="F2436" s="151" t="s">
        <v>607</v>
      </c>
      <c r="G2436" s="151" t="s">
        <v>62</v>
      </c>
      <c r="H2436" s="151" t="s">
        <v>62</v>
      </c>
      <c r="I2436" s="151" t="s">
        <v>855</v>
      </c>
      <c r="J2436" s="151" t="s">
        <v>856</v>
      </c>
      <c r="K2436" s="151" t="s">
        <v>736</v>
      </c>
      <c r="L2436" s="151" t="s">
        <v>62</v>
      </c>
      <c r="M2436" s="158">
        <v>2917.5</v>
      </c>
    </row>
    <row r="2437" spans="1:13" hidden="1" outlineLevel="2" x14ac:dyDescent="0.2">
      <c r="A2437" s="156">
        <v>202012</v>
      </c>
      <c r="B2437" s="150">
        <v>40200037</v>
      </c>
      <c r="C2437" s="151" t="s">
        <v>874</v>
      </c>
      <c r="D2437" s="152">
        <v>44166</v>
      </c>
      <c r="E2437" s="151" t="s">
        <v>301</v>
      </c>
      <c r="F2437" s="151" t="s">
        <v>302</v>
      </c>
      <c r="G2437" s="151" t="s">
        <v>876</v>
      </c>
      <c r="H2437" s="151" t="s">
        <v>877</v>
      </c>
      <c r="I2437" s="151" t="s">
        <v>62</v>
      </c>
      <c r="J2437" s="151" t="s">
        <v>62</v>
      </c>
      <c r="K2437" s="151" t="s">
        <v>736</v>
      </c>
      <c r="L2437" s="151" t="s">
        <v>2068</v>
      </c>
      <c r="M2437" s="158">
        <v>47313.67</v>
      </c>
    </row>
    <row r="2438" spans="1:13" hidden="1" outlineLevel="2" x14ac:dyDescent="0.2">
      <c r="A2438" s="156">
        <v>202012</v>
      </c>
      <c r="B2438" s="150">
        <v>40200037</v>
      </c>
      <c r="C2438" s="151" t="s">
        <v>874</v>
      </c>
      <c r="D2438" s="152">
        <v>44166</v>
      </c>
      <c r="E2438" s="151" t="s">
        <v>301</v>
      </c>
      <c r="F2438" s="151" t="s">
        <v>302</v>
      </c>
      <c r="G2438" s="151" t="s">
        <v>876</v>
      </c>
      <c r="H2438" s="151" t="s">
        <v>360</v>
      </c>
      <c r="I2438" s="151" t="s">
        <v>62</v>
      </c>
      <c r="J2438" s="151" t="s">
        <v>62</v>
      </c>
      <c r="K2438" s="151" t="s">
        <v>736</v>
      </c>
      <c r="L2438" s="151" t="s">
        <v>2068</v>
      </c>
      <c r="M2438" s="158">
        <v>-47313.67</v>
      </c>
    </row>
    <row r="2439" spans="1:13" hidden="1" outlineLevel="2" x14ac:dyDescent="0.2">
      <c r="A2439" s="156">
        <v>202012</v>
      </c>
      <c r="B2439" s="150">
        <v>40200037</v>
      </c>
      <c r="C2439" s="151" t="s">
        <v>874</v>
      </c>
      <c r="D2439" s="152">
        <v>44166</v>
      </c>
      <c r="E2439" s="151" t="s">
        <v>301</v>
      </c>
      <c r="F2439" s="151" t="s">
        <v>302</v>
      </c>
      <c r="G2439" s="151" t="s">
        <v>876</v>
      </c>
      <c r="H2439" s="151" t="s">
        <v>877</v>
      </c>
      <c r="I2439" s="151" t="s">
        <v>62</v>
      </c>
      <c r="J2439" s="151" t="s">
        <v>62</v>
      </c>
      <c r="K2439" s="151" t="s">
        <v>736</v>
      </c>
      <c r="L2439" s="151" t="s">
        <v>2068</v>
      </c>
      <c r="M2439" s="158">
        <v>26860.78</v>
      </c>
    </row>
    <row r="2440" spans="1:13" hidden="1" outlineLevel="2" x14ac:dyDescent="0.2">
      <c r="A2440" s="156">
        <v>202012</v>
      </c>
      <c r="B2440" s="150">
        <v>40200037</v>
      </c>
      <c r="C2440" s="151" t="s">
        <v>874</v>
      </c>
      <c r="D2440" s="152">
        <v>44166</v>
      </c>
      <c r="E2440" s="151" t="s">
        <v>301</v>
      </c>
      <c r="F2440" s="151" t="s">
        <v>302</v>
      </c>
      <c r="G2440" s="151" t="s">
        <v>876</v>
      </c>
      <c r="H2440" s="151" t="s">
        <v>360</v>
      </c>
      <c r="I2440" s="151" t="s">
        <v>62</v>
      </c>
      <c r="J2440" s="151" t="s">
        <v>62</v>
      </c>
      <c r="K2440" s="151" t="s">
        <v>736</v>
      </c>
      <c r="L2440" s="151" t="s">
        <v>2068</v>
      </c>
      <c r="M2440" s="158">
        <v>-26860.78</v>
      </c>
    </row>
    <row r="2441" spans="1:13" hidden="1" outlineLevel="2" x14ac:dyDescent="0.2">
      <c r="A2441" s="156">
        <v>202012</v>
      </c>
      <c r="B2441" s="150">
        <v>40200037</v>
      </c>
      <c r="C2441" s="151" t="s">
        <v>874</v>
      </c>
      <c r="D2441" s="152">
        <v>44166</v>
      </c>
      <c r="E2441" s="151" t="s">
        <v>301</v>
      </c>
      <c r="F2441" s="151" t="s">
        <v>302</v>
      </c>
      <c r="G2441" s="151" t="s">
        <v>876</v>
      </c>
      <c r="H2441" s="151" t="s">
        <v>877</v>
      </c>
      <c r="I2441" s="151" t="s">
        <v>62</v>
      </c>
      <c r="J2441" s="151" t="s">
        <v>62</v>
      </c>
      <c r="K2441" s="151" t="s">
        <v>736</v>
      </c>
      <c r="L2441" s="151" t="s">
        <v>2068</v>
      </c>
      <c r="M2441" s="158">
        <v>6778.93</v>
      </c>
    </row>
    <row r="2442" spans="1:13" hidden="1" outlineLevel="2" x14ac:dyDescent="0.2">
      <c r="A2442" s="156">
        <v>202012</v>
      </c>
      <c r="B2442" s="150">
        <v>40200037</v>
      </c>
      <c r="C2442" s="151" t="s">
        <v>874</v>
      </c>
      <c r="D2442" s="152">
        <v>44166</v>
      </c>
      <c r="E2442" s="151" t="s">
        <v>301</v>
      </c>
      <c r="F2442" s="151" t="s">
        <v>302</v>
      </c>
      <c r="G2442" s="151" t="s">
        <v>876</v>
      </c>
      <c r="H2442" s="151" t="s">
        <v>360</v>
      </c>
      <c r="I2442" s="151" t="s">
        <v>62</v>
      </c>
      <c r="J2442" s="151" t="s">
        <v>62</v>
      </c>
      <c r="K2442" s="151" t="s">
        <v>736</v>
      </c>
      <c r="L2442" s="151" t="s">
        <v>2068</v>
      </c>
      <c r="M2442" s="158">
        <v>-6778.93</v>
      </c>
    </row>
    <row r="2443" spans="1:13" hidden="1" outlineLevel="2" x14ac:dyDescent="0.2">
      <c r="A2443" s="156">
        <v>202012</v>
      </c>
      <c r="B2443" s="150">
        <v>40200037</v>
      </c>
      <c r="C2443" s="151" t="s">
        <v>874</v>
      </c>
      <c r="D2443" s="152">
        <v>44166</v>
      </c>
      <c r="E2443" s="151" t="s">
        <v>301</v>
      </c>
      <c r="F2443" s="151" t="s">
        <v>302</v>
      </c>
      <c r="G2443" s="151" t="s">
        <v>876</v>
      </c>
      <c r="H2443" s="151" t="s">
        <v>877</v>
      </c>
      <c r="I2443" s="151" t="s">
        <v>62</v>
      </c>
      <c r="J2443" s="151" t="s">
        <v>62</v>
      </c>
      <c r="K2443" s="151" t="s">
        <v>736</v>
      </c>
      <c r="L2443" s="151" t="s">
        <v>2068</v>
      </c>
      <c r="M2443" s="158">
        <v>26904.720000000001</v>
      </c>
    </row>
    <row r="2444" spans="1:13" hidden="1" outlineLevel="2" x14ac:dyDescent="0.2">
      <c r="A2444" s="156">
        <v>202012</v>
      </c>
      <c r="B2444" s="150">
        <v>40200037</v>
      </c>
      <c r="C2444" s="151" t="s">
        <v>874</v>
      </c>
      <c r="D2444" s="152">
        <v>44166</v>
      </c>
      <c r="E2444" s="151" t="s">
        <v>301</v>
      </c>
      <c r="F2444" s="151" t="s">
        <v>302</v>
      </c>
      <c r="G2444" s="151" t="s">
        <v>876</v>
      </c>
      <c r="H2444" s="151" t="s">
        <v>360</v>
      </c>
      <c r="I2444" s="151" t="s">
        <v>62</v>
      </c>
      <c r="J2444" s="151" t="s">
        <v>62</v>
      </c>
      <c r="K2444" s="151" t="s">
        <v>736</v>
      </c>
      <c r="L2444" s="151" t="s">
        <v>2068</v>
      </c>
      <c r="M2444" s="158">
        <v>-26904.720000000001</v>
      </c>
    </row>
    <row r="2445" spans="1:13" hidden="1" outlineLevel="2" x14ac:dyDescent="0.2">
      <c r="A2445" s="156">
        <v>202012</v>
      </c>
      <c r="B2445" s="150">
        <v>40200038</v>
      </c>
      <c r="C2445" s="151" t="s">
        <v>874</v>
      </c>
      <c r="D2445" s="152">
        <v>44196</v>
      </c>
      <c r="E2445" s="151" t="s">
        <v>416</v>
      </c>
      <c r="F2445" s="151" t="s">
        <v>417</v>
      </c>
      <c r="G2445" s="151" t="s">
        <v>817</v>
      </c>
      <c r="H2445" s="151" t="s">
        <v>536</v>
      </c>
      <c r="I2445" s="151" t="s">
        <v>62</v>
      </c>
      <c r="J2445" s="151" t="s">
        <v>62</v>
      </c>
      <c r="K2445" s="151" t="s">
        <v>736</v>
      </c>
      <c r="L2445" s="151" t="s">
        <v>2069</v>
      </c>
      <c r="M2445" s="158">
        <v>-104</v>
      </c>
    </row>
    <row r="2446" spans="1:13" hidden="1" outlineLevel="2" x14ac:dyDescent="0.2">
      <c r="A2446" s="156">
        <v>202012</v>
      </c>
      <c r="B2446" s="150">
        <v>40200038</v>
      </c>
      <c r="C2446" s="151" t="s">
        <v>874</v>
      </c>
      <c r="D2446" s="152">
        <v>44196</v>
      </c>
      <c r="E2446" s="151" t="s">
        <v>914</v>
      </c>
      <c r="F2446" s="151" t="s">
        <v>562</v>
      </c>
      <c r="G2446" s="151" t="s">
        <v>62</v>
      </c>
      <c r="H2446" s="151" t="s">
        <v>62</v>
      </c>
      <c r="I2446" s="151" t="s">
        <v>62</v>
      </c>
      <c r="J2446" s="151" t="s">
        <v>62</v>
      </c>
      <c r="K2446" s="151" t="s">
        <v>736</v>
      </c>
      <c r="L2446" s="151" t="s">
        <v>2070</v>
      </c>
      <c r="M2446" s="158">
        <v>-956234.93</v>
      </c>
    </row>
    <row r="2447" spans="1:13" hidden="1" outlineLevel="2" x14ac:dyDescent="0.2">
      <c r="A2447" s="156">
        <v>202012</v>
      </c>
      <c r="B2447" s="150">
        <v>40200038</v>
      </c>
      <c r="C2447" s="151" t="s">
        <v>874</v>
      </c>
      <c r="D2447" s="152">
        <v>44196</v>
      </c>
      <c r="E2447" s="151" t="s">
        <v>301</v>
      </c>
      <c r="F2447" s="151" t="s">
        <v>302</v>
      </c>
      <c r="G2447" s="151" t="s">
        <v>876</v>
      </c>
      <c r="H2447" s="151" t="s">
        <v>360</v>
      </c>
      <c r="I2447" s="151" t="s">
        <v>62</v>
      </c>
      <c r="J2447" s="151" t="s">
        <v>62</v>
      </c>
      <c r="K2447" s="151" t="s">
        <v>736</v>
      </c>
      <c r="L2447" s="151" t="s">
        <v>2070</v>
      </c>
      <c r="M2447" s="158">
        <v>29975.05</v>
      </c>
    </row>
    <row r="2448" spans="1:13" hidden="1" outlineLevel="2" x14ac:dyDescent="0.2">
      <c r="A2448" s="156">
        <v>202012</v>
      </c>
      <c r="B2448" s="150">
        <v>40200038</v>
      </c>
      <c r="C2448" s="151" t="s">
        <v>874</v>
      </c>
      <c r="D2448" s="152">
        <v>44196</v>
      </c>
      <c r="E2448" s="151" t="s">
        <v>301</v>
      </c>
      <c r="F2448" s="151" t="s">
        <v>302</v>
      </c>
      <c r="G2448" s="151" t="s">
        <v>807</v>
      </c>
      <c r="H2448" s="151" t="s">
        <v>414</v>
      </c>
      <c r="I2448" s="151" t="s">
        <v>62</v>
      </c>
      <c r="J2448" s="151" t="s">
        <v>62</v>
      </c>
      <c r="K2448" s="151" t="s">
        <v>736</v>
      </c>
      <c r="L2448" s="151" t="s">
        <v>2070</v>
      </c>
      <c r="M2448" s="158">
        <v>54917.21</v>
      </c>
    </row>
    <row r="2449" spans="1:13" hidden="1" outlineLevel="2" x14ac:dyDescent="0.2">
      <c r="A2449" s="156">
        <v>202012</v>
      </c>
      <c r="B2449" s="150">
        <v>40200038</v>
      </c>
      <c r="C2449" s="151" t="s">
        <v>874</v>
      </c>
      <c r="D2449" s="152">
        <v>44196</v>
      </c>
      <c r="E2449" s="151" t="s">
        <v>301</v>
      </c>
      <c r="F2449" s="151" t="s">
        <v>302</v>
      </c>
      <c r="G2449" s="151" t="s">
        <v>807</v>
      </c>
      <c r="H2449" s="151" t="s">
        <v>418</v>
      </c>
      <c r="I2449" s="151" t="s">
        <v>62</v>
      </c>
      <c r="J2449" s="151" t="s">
        <v>62</v>
      </c>
      <c r="K2449" s="151" t="s">
        <v>736</v>
      </c>
      <c r="L2449" s="151" t="s">
        <v>2070</v>
      </c>
      <c r="M2449" s="158">
        <v>19406.599999999999</v>
      </c>
    </row>
    <row r="2450" spans="1:13" hidden="1" outlineLevel="2" x14ac:dyDescent="0.2">
      <c r="A2450" s="156">
        <v>202012</v>
      </c>
      <c r="B2450" s="150">
        <v>40200038</v>
      </c>
      <c r="C2450" s="151" t="s">
        <v>874</v>
      </c>
      <c r="D2450" s="152">
        <v>44196</v>
      </c>
      <c r="E2450" s="151" t="s">
        <v>301</v>
      </c>
      <c r="F2450" s="151" t="s">
        <v>302</v>
      </c>
      <c r="G2450" s="151" t="s">
        <v>807</v>
      </c>
      <c r="H2450" s="151" t="s">
        <v>426</v>
      </c>
      <c r="I2450" s="151" t="s">
        <v>62</v>
      </c>
      <c r="J2450" s="151" t="s">
        <v>62</v>
      </c>
      <c r="K2450" s="151" t="s">
        <v>736</v>
      </c>
      <c r="L2450" s="151" t="s">
        <v>2070</v>
      </c>
      <c r="M2450" s="158">
        <v>32693.98</v>
      </c>
    </row>
    <row r="2451" spans="1:13" hidden="1" outlineLevel="2" x14ac:dyDescent="0.2">
      <c r="A2451" s="156">
        <v>202012</v>
      </c>
      <c r="B2451" s="150">
        <v>40200038</v>
      </c>
      <c r="C2451" s="151" t="s">
        <v>874</v>
      </c>
      <c r="D2451" s="152">
        <v>44196</v>
      </c>
      <c r="E2451" s="151" t="s">
        <v>301</v>
      </c>
      <c r="F2451" s="151" t="s">
        <v>302</v>
      </c>
      <c r="G2451" s="151" t="s">
        <v>817</v>
      </c>
      <c r="H2451" s="151" t="s">
        <v>436</v>
      </c>
      <c r="I2451" s="151" t="s">
        <v>62</v>
      </c>
      <c r="J2451" s="151" t="s">
        <v>62</v>
      </c>
      <c r="K2451" s="151" t="s">
        <v>736</v>
      </c>
      <c r="L2451" s="151" t="s">
        <v>2070</v>
      </c>
      <c r="M2451" s="158">
        <v>102009.93</v>
      </c>
    </row>
    <row r="2452" spans="1:13" hidden="1" outlineLevel="2" x14ac:dyDescent="0.2">
      <c r="A2452" s="156">
        <v>202012</v>
      </c>
      <c r="B2452" s="150">
        <v>40200038</v>
      </c>
      <c r="C2452" s="151" t="s">
        <v>874</v>
      </c>
      <c r="D2452" s="152">
        <v>44196</v>
      </c>
      <c r="E2452" s="151" t="s">
        <v>301</v>
      </c>
      <c r="F2452" s="151" t="s">
        <v>302</v>
      </c>
      <c r="G2452" s="151" t="s">
        <v>817</v>
      </c>
      <c r="H2452" s="151" t="s">
        <v>443</v>
      </c>
      <c r="I2452" s="151" t="s">
        <v>62</v>
      </c>
      <c r="J2452" s="151" t="s">
        <v>62</v>
      </c>
      <c r="K2452" s="151" t="s">
        <v>736</v>
      </c>
      <c r="L2452" s="151" t="s">
        <v>2070</v>
      </c>
      <c r="M2452" s="158">
        <v>100894.39</v>
      </c>
    </row>
    <row r="2453" spans="1:13" hidden="1" outlineLevel="2" x14ac:dyDescent="0.2">
      <c r="A2453" s="156">
        <v>202012</v>
      </c>
      <c r="B2453" s="150">
        <v>40200038</v>
      </c>
      <c r="C2453" s="151" t="s">
        <v>874</v>
      </c>
      <c r="D2453" s="152">
        <v>44196</v>
      </c>
      <c r="E2453" s="151" t="s">
        <v>301</v>
      </c>
      <c r="F2453" s="151" t="s">
        <v>302</v>
      </c>
      <c r="G2453" s="151" t="s">
        <v>817</v>
      </c>
      <c r="H2453" s="151" t="s">
        <v>526</v>
      </c>
      <c r="I2453" s="151" t="s">
        <v>62</v>
      </c>
      <c r="J2453" s="151" t="s">
        <v>62</v>
      </c>
      <c r="K2453" s="151" t="s">
        <v>736</v>
      </c>
      <c r="L2453" s="151" t="s">
        <v>2070</v>
      </c>
      <c r="M2453" s="158">
        <v>23156.66</v>
      </c>
    </row>
    <row r="2454" spans="1:13" hidden="1" outlineLevel="2" x14ac:dyDescent="0.2">
      <c r="A2454" s="156">
        <v>202012</v>
      </c>
      <c r="B2454" s="150">
        <v>40200038</v>
      </c>
      <c r="C2454" s="151" t="s">
        <v>874</v>
      </c>
      <c r="D2454" s="152">
        <v>44196</v>
      </c>
      <c r="E2454" s="151" t="s">
        <v>301</v>
      </c>
      <c r="F2454" s="151" t="s">
        <v>302</v>
      </c>
      <c r="G2454" s="151" t="s">
        <v>817</v>
      </c>
      <c r="H2454" s="151" t="s">
        <v>546</v>
      </c>
      <c r="I2454" s="151" t="s">
        <v>62</v>
      </c>
      <c r="J2454" s="151" t="s">
        <v>62</v>
      </c>
      <c r="K2454" s="151" t="s">
        <v>736</v>
      </c>
      <c r="L2454" s="151" t="s">
        <v>2070</v>
      </c>
      <c r="M2454" s="158">
        <v>22033.51</v>
      </c>
    </row>
    <row r="2455" spans="1:13" hidden="1" outlineLevel="2" x14ac:dyDescent="0.2">
      <c r="A2455" s="156">
        <v>202012</v>
      </c>
      <c r="B2455" s="150">
        <v>40200038</v>
      </c>
      <c r="C2455" s="151" t="s">
        <v>874</v>
      </c>
      <c r="D2455" s="152">
        <v>44196</v>
      </c>
      <c r="E2455" s="151" t="s">
        <v>301</v>
      </c>
      <c r="F2455" s="151" t="s">
        <v>302</v>
      </c>
      <c r="G2455" s="151" t="s">
        <v>817</v>
      </c>
      <c r="H2455" s="151" t="s">
        <v>449</v>
      </c>
      <c r="I2455" s="151" t="s">
        <v>62</v>
      </c>
      <c r="J2455" s="151" t="s">
        <v>62</v>
      </c>
      <c r="K2455" s="151" t="s">
        <v>736</v>
      </c>
      <c r="L2455" s="151" t="s">
        <v>2070</v>
      </c>
      <c r="M2455" s="158">
        <v>22922.45</v>
      </c>
    </row>
    <row r="2456" spans="1:13" hidden="1" outlineLevel="2" x14ac:dyDescent="0.2">
      <c r="A2456" s="156">
        <v>202012</v>
      </c>
      <c r="B2456" s="150">
        <v>40200038</v>
      </c>
      <c r="C2456" s="151" t="s">
        <v>874</v>
      </c>
      <c r="D2456" s="152">
        <v>44196</v>
      </c>
      <c r="E2456" s="151" t="s">
        <v>301</v>
      </c>
      <c r="F2456" s="151" t="s">
        <v>302</v>
      </c>
      <c r="G2456" s="151" t="s">
        <v>817</v>
      </c>
      <c r="H2456" s="151" t="s">
        <v>536</v>
      </c>
      <c r="I2456" s="151" t="s">
        <v>62</v>
      </c>
      <c r="J2456" s="151" t="s">
        <v>62</v>
      </c>
      <c r="K2456" s="151" t="s">
        <v>736</v>
      </c>
      <c r="L2456" s="151" t="s">
        <v>2070</v>
      </c>
      <c r="M2456" s="158">
        <v>289875.43</v>
      </c>
    </row>
    <row r="2457" spans="1:13" hidden="1" outlineLevel="2" x14ac:dyDescent="0.2">
      <c r="A2457" s="156">
        <v>202012</v>
      </c>
      <c r="B2457" s="150">
        <v>40200038</v>
      </c>
      <c r="C2457" s="151" t="s">
        <v>874</v>
      </c>
      <c r="D2457" s="152">
        <v>44196</v>
      </c>
      <c r="E2457" s="151" t="s">
        <v>301</v>
      </c>
      <c r="F2457" s="151" t="s">
        <v>302</v>
      </c>
      <c r="G2457" s="151" t="s">
        <v>817</v>
      </c>
      <c r="H2457" s="151" t="s">
        <v>538</v>
      </c>
      <c r="I2457" s="151" t="s">
        <v>62</v>
      </c>
      <c r="J2457" s="151" t="s">
        <v>62</v>
      </c>
      <c r="K2457" s="151" t="s">
        <v>736</v>
      </c>
      <c r="L2457" s="151" t="s">
        <v>2070</v>
      </c>
      <c r="M2457" s="158">
        <v>79656.39</v>
      </c>
    </row>
    <row r="2458" spans="1:13" hidden="1" outlineLevel="2" x14ac:dyDescent="0.2">
      <c r="A2458" s="156">
        <v>202012</v>
      </c>
      <c r="B2458" s="150">
        <v>40200038</v>
      </c>
      <c r="C2458" s="151" t="s">
        <v>874</v>
      </c>
      <c r="D2458" s="152">
        <v>44196</v>
      </c>
      <c r="E2458" s="151" t="s">
        <v>301</v>
      </c>
      <c r="F2458" s="151" t="s">
        <v>302</v>
      </c>
      <c r="G2458" s="151" t="s">
        <v>817</v>
      </c>
      <c r="H2458" s="151" t="s">
        <v>540</v>
      </c>
      <c r="I2458" s="151" t="s">
        <v>62</v>
      </c>
      <c r="J2458" s="151" t="s">
        <v>62</v>
      </c>
      <c r="K2458" s="151" t="s">
        <v>736</v>
      </c>
      <c r="L2458" s="151" t="s">
        <v>2070</v>
      </c>
      <c r="M2458" s="158">
        <v>90853.82</v>
      </c>
    </row>
    <row r="2459" spans="1:13" hidden="1" outlineLevel="2" x14ac:dyDescent="0.2">
      <c r="A2459" s="156">
        <v>202012</v>
      </c>
      <c r="B2459" s="150">
        <v>40200038</v>
      </c>
      <c r="C2459" s="151" t="s">
        <v>874</v>
      </c>
      <c r="D2459" s="152">
        <v>44196</v>
      </c>
      <c r="E2459" s="151" t="s">
        <v>303</v>
      </c>
      <c r="F2459" s="151" t="s">
        <v>304</v>
      </c>
      <c r="G2459" s="151" t="s">
        <v>817</v>
      </c>
      <c r="H2459" s="151" t="s">
        <v>526</v>
      </c>
      <c r="I2459" s="151" t="s">
        <v>62</v>
      </c>
      <c r="J2459" s="151" t="s">
        <v>62</v>
      </c>
      <c r="K2459" s="151" t="s">
        <v>736</v>
      </c>
      <c r="L2459" s="151" t="s">
        <v>2071</v>
      </c>
      <c r="M2459" s="158">
        <v>201</v>
      </c>
    </row>
    <row r="2460" spans="1:13" hidden="1" outlineLevel="2" x14ac:dyDescent="0.2">
      <c r="A2460" s="156">
        <v>202012</v>
      </c>
      <c r="B2460" s="150">
        <v>40200038</v>
      </c>
      <c r="C2460" s="151" t="s">
        <v>874</v>
      </c>
      <c r="D2460" s="152">
        <v>44196</v>
      </c>
      <c r="E2460" s="151" t="s">
        <v>301</v>
      </c>
      <c r="F2460" s="151" t="s">
        <v>302</v>
      </c>
      <c r="G2460" s="151" t="s">
        <v>919</v>
      </c>
      <c r="H2460" s="151" t="s">
        <v>451</v>
      </c>
      <c r="I2460" s="151" t="s">
        <v>62</v>
      </c>
      <c r="J2460" s="151" t="s">
        <v>62</v>
      </c>
      <c r="K2460" s="151" t="s">
        <v>736</v>
      </c>
      <c r="L2460" s="151" t="s">
        <v>2070</v>
      </c>
      <c r="M2460" s="158">
        <v>19706.12</v>
      </c>
    </row>
    <row r="2461" spans="1:13" hidden="1" outlineLevel="2" x14ac:dyDescent="0.2">
      <c r="A2461" s="156">
        <v>202012</v>
      </c>
      <c r="B2461" s="150">
        <v>40200038</v>
      </c>
      <c r="C2461" s="151" t="s">
        <v>874</v>
      </c>
      <c r="D2461" s="152">
        <v>44196</v>
      </c>
      <c r="E2461" s="151" t="s">
        <v>303</v>
      </c>
      <c r="F2461" s="151" t="s">
        <v>304</v>
      </c>
      <c r="G2461" s="151" t="s">
        <v>976</v>
      </c>
      <c r="H2461" s="151" t="s">
        <v>344</v>
      </c>
      <c r="I2461" s="151" t="s">
        <v>62</v>
      </c>
      <c r="J2461" s="151" t="s">
        <v>62</v>
      </c>
      <c r="K2461" s="151" t="s">
        <v>736</v>
      </c>
      <c r="L2461" s="151" t="s">
        <v>2072</v>
      </c>
      <c r="M2461" s="158">
        <v>475.4</v>
      </c>
    </row>
    <row r="2462" spans="1:13" hidden="1" outlineLevel="2" x14ac:dyDescent="0.2">
      <c r="A2462" s="156">
        <v>202012</v>
      </c>
      <c r="B2462" s="150">
        <v>40200038</v>
      </c>
      <c r="C2462" s="151" t="s">
        <v>874</v>
      </c>
      <c r="D2462" s="152">
        <v>44196</v>
      </c>
      <c r="E2462" s="151" t="s">
        <v>303</v>
      </c>
      <c r="F2462" s="151" t="s">
        <v>304</v>
      </c>
      <c r="G2462" s="151" t="s">
        <v>817</v>
      </c>
      <c r="H2462" s="151" t="s">
        <v>536</v>
      </c>
      <c r="I2462" s="151" t="s">
        <v>62</v>
      </c>
      <c r="J2462" s="151" t="s">
        <v>62</v>
      </c>
      <c r="K2462" s="151" t="s">
        <v>736</v>
      </c>
      <c r="L2462" s="151" t="s">
        <v>2073</v>
      </c>
      <c r="M2462" s="158">
        <v>1000</v>
      </c>
    </row>
    <row r="2463" spans="1:13" hidden="1" outlineLevel="2" x14ac:dyDescent="0.2">
      <c r="A2463" s="156">
        <v>202012</v>
      </c>
      <c r="B2463" s="150">
        <v>40200038</v>
      </c>
      <c r="C2463" s="151" t="s">
        <v>874</v>
      </c>
      <c r="D2463" s="152">
        <v>44196</v>
      </c>
      <c r="E2463" s="151" t="s">
        <v>303</v>
      </c>
      <c r="F2463" s="151" t="s">
        <v>304</v>
      </c>
      <c r="G2463" s="151" t="s">
        <v>817</v>
      </c>
      <c r="H2463" s="151" t="s">
        <v>536</v>
      </c>
      <c r="I2463" s="151" t="s">
        <v>62</v>
      </c>
      <c r="J2463" s="151" t="s">
        <v>62</v>
      </c>
      <c r="K2463" s="151" t="s">
        <v>736</v>
      </c>
      <c r="L2463" s="151" t="s">
        <v>2074</v>
      </c>
      <c r="M2463" s="158">
        <v>250</v>
      </c>
    </row>
    <row r="2464" spans="1:13" hidden="1" outlineLevel="2" x14ac:dyDescent="0.2">
      <c r="A2464" s="156">
        <v>202012</v>
      </c>
      <c r="B2464" s="150">
        <v>40200038</v>
      </c>
      <c r="C2464" s="151" t="s">
        <v>874</v>
      </c>
      <c r="D2464" s="152">
        <v>44196</v>
      </c>
      <c r="E2464" s="151" t="s">
        <v>303</v>
      </c>
      <c r="F2464" s="151" t="s">
        <v>304</v>
      </c>
      <c r="G2464" s="151" t="s">
        <v>817</v>
      </c>
      <c r="H2464" s="151" t="s">
        <v>536</v>
      </c>
      <c r="I2464" s="151" t="s">
        <v>62</v>
      </c>
      <c r="J2464" s="151" t="s">
        <v>62</v>
      </c>
      <c r="K2464" s="151" t="s">
        <v>736</v>
      </c>
      <c r="L2464" s="151" t="s">
        <v>2075</v>
      </c>
      <c r="M2464" s="158">
        <v>249.9</v>
      </c>
    </row>
    <row r="2465" spans="1:13" hidden="1" outlineLevel="2" x14ac:dyDescent="0.2">
      <c r="A2465" s="156">
        <v>202012</v>
      </c>
      <c r="B2465" s="150">
        <v>40200038</v>
      </c>
      <c r="C2465" s="151" t="s">
        <v>874</v>
      </c>
      <c r="D2465" s="152">
        <v>44196</v>
      </c>
      <c r="E2465" s="151" t="s">
        <v>303</v>
      </c>
      <c r="F2465" s="151" t="s">
        <v>304</v>
      </c>
      <c r="G2465" s="151" t="s">
        <v>817</v>
      </c>
      <c r="H2465" s="151" t="s">
        <v>538</v>
      </c>
      <c r="I2465" s="151" t="s">
        <v>62</v>
      </c>
      <c r="J2465" s="151" t="s">
        <v>62</v>
      </c>
      <c r="K2465" s="151" t="s">
        <v>736</v>
      </c>
      <c r="L2465" s="151" t="s">
        <v>2076</v>
      </c>
      <c r="M2465" s="158">
        <v>291.89999999999998</v>
      </c>
    </row>
    <row r="2466" spans="1:13" hidden="1" outlineLevel="2" x14ac:dyDescent="0.2">
      <c r="A2466" s="156">
        <v>202012</v>
      </c>
      <c r="B2466" s="150">
        <v>40200038</v>
      </c>
      <c r="C2466" s="151" t="s">
        <v>874</v>
      </c>
      <c r="D2466" s="152">
        <v>44196</v>
      </c>
      <c r="E2466" s="151" t="s">
        <v>340</v>
      </c>
      <c r="F2466" s="151" t="s">
        <v>341</v>
      </c>
      <c r="G2466" s="151" t="s">
        <v>807</v>
      </c>
      <c r="H2466" s="151" t="s">
        <v>414</v>
      </c>
      <c r="I2466" s="151" t="s">
        <v>62</v>
      </c>
      <c r="J2466" s="151" t="s">
        <v>62</v>
      </c>
      <c r="K2466" s="151" t="s">
        <v>736</v>
      </c>
      <c r="L2466" s="151" t="s">
        <v>2077</v>
      </c>
      <c r="M2466" s="158">
        <v>130</v>
      </c>
    </row>
    <row r="2467" spans="1:13" hidden="1" outlineLevel="2" x14ac:dyDescent="0.2">
      <c r="A2467" s="156">
        <v>202012</v>
      </c>
      <c r="B2467" s="150">
        <v>40200038</v>
      </c>
      <c r="C2467" s="151" t="s">
        <v>874</v>
      </c>
      <c r="D2467" s="152">
        <v>44196</v>
      </c>
      <c r="E2467" s="151" t="s">
        <v>340</v>
      </c>
      <c r="F2467" s="151" t="s">
        <v>341</v>
      </c>
      <c r="G2467" s="151" t="s">
        <v>807</v>
      </c>
      <c r="H2467" s="151" t="s">
        <v>414</v>
      </c>
      <c r="I2467" s="151" t="s">
        <v>62</v>
      </c>
      <c r="J2467" s="151" t="s">
        <v>62</v>
      </c>
      <c r="K2467" s="151" t="s">
        <v>736</v>
      </c>
      <c r="L2467" s="151" t="s">
        <v>2078</v>
      </c>
      <c r="M2467" s="158">
        <v>56</v>
      </c>
    </row>
    <row r="2468" spans="1:13" hidden="1" outlineLevel="2" x14ac:dyDescent="0.2">
      <c r="A2468" s="156">
        <v>202012</v>
      </c>
      <c r="B2468" s="150">
        <v>40200038</v>
      </c>
      <c r="C2468" s="151" t="s">
        <v>874</v>
      </c>
      <c r="D2468" s="152">
        <v>44196</v>
      </c>
      <c r="E2468" s="151" t="s">
        <v>340</v>
      </c>
      <c r="F2468" s="151" t="s">
        <v>341</v>
      </c>
      <c r="G2468" s="151" t="s">
        <v>807</v>
      </c>
      <c r="H2468" s="151" t="s">
        <v>414</v>
      </c>
      <c r="I2468" s="151" t="s">
        <v>62</v>
      </c>
      <c r="J2468" s="151" t="s">
        <v>62</v>
      </c>
      <c r="K2468" s="151" t="s">
        <v>736</v>
      </c>
      <c r="L2468" s="151" t="s">
        <v>2079</v>
      </c>
      <c r="M2468" s="158">
        <v>130</v>
      </c>
    </row>
    <row r="2469" spans="1:13" hidden="1" outlineLevel="2" x14ac:dyDescent="0.2">
      <c r="A2469" s="156">
        <v>202012</v>
      </c>
      <c r="B2469" s="150">
        <v>40200038</v>
      </c>
      <c r="C2469" s="151" t="s">
        <v>874</v>
      </c>
      <c r="D2469" s="152">
        <v>44196</v>
      </c>
      <c r="E2469" s="151" t="s">
        <v>346</v>
      </c>
      <c r="F2469" s="151" t="s">
        <v>347</v>
      </c>
      <c r="G2469" s="151" t="s">
        <v>976</v>
      </c>
      <c r="H2469" s="151" t="s">
        <v>348</v>
      </c>
      <c r="I2469" s="151" t="s">
        <v>62</v>
      </c>
      <c r="J2469" s="151" t="s">
        <v>62</v>
      </c>
      <c r="K2469" s="151" t="s">
        <v>736</v>
      </c>
      <c r="L2469" s="151" t="s">
        <v>2080</v>
      </c>
      <c r="M2469" s="158">
        <v>1999</v>
      </c>
    </row>
    <row r="2470" spans="1:13" hidden="1" outlineLevel="2" x14ac:dyDescent="0.2">
      <c r="A2470" s="156">
        <v>202012</v>
      </c>
      <c r="B2470" s="150">
        <v>40200038</v>
      </c>
      <c r="C2470" s="151" t="s">
        <v>874</v>
      </c>
      <c r="D2470" s="152">
        <v>44196</v>
      </c>
      <c r="E2470" s="151" t="s">
        <v>326</v>
      </c>
      <c r="F2470" s="151" t="s">
        <v>327</v>
      </c>
      <c r="G2470" s="151" t="s">
        <v>976</v>
      </c>
      <c r="H2470" s="151" t="s">
        <v>344</v>
      </c>
      <c r="I2470" s="151" t="s">
        <v>62</v>
      </c>
      <c r="J2470" s="151" t="s">
        <v>62</v>
      </c>
      <c r="K2470" s="151" t="s">
        <v>736</v>
      </c>
      <c r="L2470" s="151" t="s">
        <v>2081</v>
      </c>
      <c r="M2470" s="158">
        <v>2952</v>
      </c>
    </row>
    <row r="2471" spans="1:13" hidden="1" outlineLevel="2" x14ac:dyDescent="0.2">
      <c r="A2471" s="156">
        <v>202012</v>
      </c>
      <c r="B2471" s="150">
        <v>40200038</v>
      </c>
      <c r="C2471" s="151" t="s">
        <v>874</v>
      </c>
      <c r="D2471" s="152">
        <v>44196</v>
      </c>
      <c r="E2471" s="151" t="s">
        <v>326</v>
      </c>
      <c r="F2471" s="151" t="s">
        <v>327</v>
      </c>
      <c r="G2471" s="151" t="s">
        <v>976</v>
      </c>
      <c r="H2471" s="151" t="s">
        <v>344</v>
      </c>
      <c r="I2471" s="151" t="s">
        <v>62</v>
      </c>
      <c r="J2471" s="151" t="s">
        <v>62</v>
      </c>
      <c r="K2471" s="151" t="s">
        <v>736</v>
      </c>
      <c r="L2471" s="151" t="s">
        <v>2082</v>
      </c>
      <c r="M2471" s="158">
        <v>369</v>
      </c>
    </row>
    <row r="2472" spans="1:13" hidden="1" outlineLevel="2" x14ac:dyDescent="0.2">
      <c r="A2472" s="156">
        <v>202012</v>
      </c>
      <c r="B2472" s="150">
        <v>40200038</v>
      </c>
      <c r="C2472" s="151" t="s">
        <v>874</v>
      </c>
      <c r="D2472" s="152">
        <v>44196</v>
      </c>
      <c r="E2472" s="151" t="s">
        <v>328</v>
      </c>
      <c r="F2472" s="151" t="s">
        <v>329</v>
      </c>
      <c r="G2472" s="151" t="s">
        <v>976</v>
      </c>
      <c r="H2472" s="151" t="s">
        <v>344</v>
      </c>
      <c r="I2472" s="151" t="s">
        <v>62</v>
      </c>
      <c r="J2472" s="151" t="s">
        <v>62</v>
      </c>
      <c r="K2472" s="151" t="s">
        <v>736</v>
      </c>
      <c r="L2472" s="151" t="s">
        <v>2083</v>
      </c>
      <c r="M2472" s="158">
        <v>55.2</v>
      </c>
    </row>
    <row r="2473" spans="1:13" hidden="1" outlineLevel="2" x14ac:dyDescent="0.2">
      <c r="A2473" s="156">
        <v>202012</v>
      </c>
      <c r="B2473" s="150">
        <v>40200038</v>
      </c>
      <c r="C2473" s="151" t="s">
        <v>874</v>
      </c>
      <c r="D2473" s="152">
        <v>44196</v>
      </c>
      <c r="E2473" s="151" t="s">
        <v>336</v>
      </c>
      <c r="F2473" s="151" t="s">
        <v>337</v>
      </c>
      <c r="G2473" s="151" t="s">
        <v>817</v>
      </c>
      <c r="H2473" s="151" t="s">
        <v>204</v>
      </c>
      <c r="I2473" s="151" t="s">
        <v>62</v>
      </c>
      <c r="J2473" s="151" t="s">
        <v>62</v>
      </c>
      <c r="K2473" s="151" t="s">
        <v>736</v>
      </c>
      <c r="L2473" s="151" t="s">
        <v>2084</v>
      </c>
      <c r="M2473" s="158">
        <v>843.5</v>
      </c>
    </row>
    <row r="2474" spans="1:13" hidden="1" outlineLevel="2" x14ac:dyDescent="0.2">
      <c r="A2474" s="156">
        <v>202012</v>
      </c>
      <c r="B2474" s="150">
        <v>40200038</v>
      </c>
      <c r="C2474" s="151" t="s">
        <v>874</v>
      </c>
      <c r="D2474" s="152">
        <v>44196</v>
      </c>
      <c r="E2474" s="151" t="s">
        <v>346</v>
      </c>
      <c r="F2474" s="151" t="s">
        <v>347</v>
      </c>
      <c r="G2474" s="151" t="s">
        <v>817</v>
      </c>
      <c r="H2474" s="151" t="s">
        <v>458</v>
      </c>
      <c r="I2474" s="151" t="s">
        <v>62</v>
      </c>
      <c r="J2474" s="151" t="s">
        <v>62</v>
      </c>
      <c r="K2474" s="151" t="s">
        <v>736</v>
      </c>
      <c r="L2474" s="151" t="s">
        <v>2085</v>
      </c>
      <c r="M2474" s="158">
        <v>1595</v>
      </c>
    </row>
    <row r="2475" spans="1:13" hidden="1" outlineLevel="2" x14ac:dyDescent="0.2">
      <c r="A2475" s="156">
        <v>202012</v>
      </c>
      <c r="B2475" s="150">
        <v>40200038</v>
      </c>
      <c r="C2475" s="151" t="s">
        <v>874</v>
      </c>
      <c r="D2475" s="152">
        <v>44196</v>
      </c>
      <c r="E2475" s="151" t="s">
        <v>346</v>
      </c>
      <c r="F2475" s="151" t="s">
        <v>347</v>
      </c>
      <c r="G2475" s="151" t="s">
        <v>817</v>
      </c>
      <c r="H2475" s="151" t="s">
        <v>458</v>
      </c>
      <c r="I2475" s="151" t="s">
        <v>62</v>
      </c>
      <c r="J2475" s="151" t="s">
        <v>62</v>
      </c>
      <c r="K2475" s="151" t="s">
        <v>736</v>
      </c>
      <c r="L2475" s="151" t="s">
        <v>2086</v>
      </c>
      <c r="M2475" s="158">
        <v>2000</v>
      </c>
    </row>
    <row r="2476" spans="1:13" hidden="1" outlineLevel="2" x14ac:dyDescent="0.2">
      <c r="A2476" s="156">
        <v>202012</v>
      </c>
      <c r="B2476" s="150">
        <v>40200038</v>
      </c>
      <c r="C2476" s="151" t="s">
        <v>874</v>
      </c>
      <c r="D2476" s="152">
        <v>44196</v>
      </c>
      <c r="E2476" s="151" t="s">
        <v>416</v>
      </c>
      <c r="F2476" s="151" t="s">
        <v>417</v>
      </c>
      <c r="G2476" s="151" t="s">
        <v>817</v>
      </c>
      <c r="H2476" s="151" t="s">
        <v>536</v>
      </c>
      <c r="I2476" s="151" t="s">
        <v>62</v>
      </c>
      <c r="J2476" s="151" t="s">
        <v>62</v>
      </c>
      <c r="K2476" s="151" t="s">
        <v>736</v>
      </c>
      <c r="L2476" s="151" t="s">
        <v>2087</v>
      </c>
      <c r="M2476" s="158">
        <v>-10155</v>
      </c>
    </row>
    <row r="2477" spans="1:13" hidden="1" outlineLevel="2" x14ac:dyDescent="0.2">
      <c r="A2477" s="156">
        <v>202012</v>
      </c>
      <c r="B2477" s="150">
        <v>40200038</v>
      </c>
      <c r="C2477" s="151" t="s">
        <v>874</v>
      </c>
      <c r="D2477" s="152">
        <v>44196</v>
      </c>
      <c r="E2477" s="151" t="s">
        <v>301</v>
      </c>
      <c r="F2477" s="151" t="s">
        <v>302</v>
      </c>
      <c r="G2477" s="151" t="s">
        <v>976</v>
      </c>
      <c r="H2477" s="151" t="s">
        <v>344</v>
      </c>
      <c r="I2477" s="151" t="s">
        <v>62</v>
      </c>
      <c r="J2477" s="151" t="s">
        <v>62</v>
      </c>
      <c r="K2477" s="151" t="s">
        <v>736</v>
      </c>
      <c r="L2477" s="151" t="s">
        <v>2070</v>
      </c>
      <c r="M2477" s="158">
        <v>55296.71</v>
      </c>
    </row>
    <row r="2478" spans="1:13" hidden="1" outlineLevel="2" x14ac:dyDescent="0.2">
      <c r="A2478" s="156">
        <v>202012</v>
      </c>
      <c r="B2478" s="150">
        <v>40200038</v>
      </c>
      <c r="C2478" s="151" t="s">
        <v>874</v>
      </c>
      <c r="D2478" s="152">
        <v>44196</v>
      </c>
      <c r="E2478" s="151" t="s">
        <v>326</v>
      </c>
      <c r="F2478" s="151" t="s">
        <v>327</v>
      </c>
      <c r="G2478" s="151" t="s">
        <v>807</v>
      </c>
      <c r="H2478" s="151" t="s">
        <v>426</v>
      </c>
      <c r="I2478" s="151" t="s">
        <v>62</v>
      </c>
      <c r="J2478" s="151" t="s">
        <v>62</v>
      </c>
      <c r="K2478" s="151" t="s">
        <v>736</v>
      </c>
      <c r="L2478" s="151" t="s">
        <v>2088</v>
      </c>
      <c r="M2478" s="158">
        <v>-72</v>
      </c>
    </row>
    <row r="2479" spans="1:13" hidden="1" outlineLevel="2" x14ac:dyDescent="0.2">
      <c r="A2479" s="156">
        <v>202012</v>
      </c>
      <c r="B2479" s="150">
        <v>40200038</v>
      </c>
      <c r="C2479" s="151" t="s">
        <v>874</v>
      </c>
      <c r="D2479" s="152">
        <v>44196</v>
      </c>
      <c r="E2479" s="151" t="s">
        <v>336</v>
      </c>
      <c r="F2479" s="151" t="s">
        <v>337</v>
      </c>
      <c r="G2479" s="151" t="s">
        <v>807</v>
      </c>
      <c r="H2479" s="151" t="s">
        <v>414</v>
      </c>
      <c r="I2479" s="151" t="s">
        <v>62</v>
      </c>
      <c r="J2479" s="151" t="s">
        <v>62</v>
      </c>
      <c r="K2479" s="151" t="s">
        <v>736</v>
      </c>
      <c r="L2479" s="151" t="s">
        <v>2089</v>
      </c>
      <c r="M2479" s="158">
        <v>154</v>
      </c>
    </row>
    <row r="2480" spans="1:13" hidden="1" outlineLevel="2" x14ac:dyDescent="0.2">
      <c r="A2480" s="156">
        <v>202012</v>
      </c>
      <c r="B2480" s="150">
        <v>40200038</v>
      </c>
      <c r="C2480" s="151" t="s">
        <v>874</v>
      </c>
      <c r="D2480" s="152">
        <v>44196</v>
      </c>
      <c r="E2480" s="151" t="s">
        <v>336</v>
      </c>
      <c r="F2480" s="151" t="s">
        <v>337</v>
      </c>
      <c r="G2480" s="151" t="s">
        <v>807</v>
      </c>
      <c r="H2480" s="151" t="s">
        <v>386</v>
      </c>
      <c r="I2480" s="151" t="s">
        <v>62</v>
      </c>
      <c r="J2480" s="151" t="s">
        <v>62</v>
      </c>
      <c r="K2480" s="151" t="s">
        <v>736</v>
      </c>
      <c r="L2480" s="151" t="s">
        <v>2090</v>
      </c>
      <c r="M2480" s="158">
        <v>154</v>
      </c>
    </row>
    <row r="2481" spans="1:13" hidden="1" outlineLevel="2" x14ac:dyDescent="0.2">
      <c r="A2481" s="156">
        <v>202012</v>
      </c>
      <c r="B2481" s="150">
        <v>40200038</v>
      </c>
      <c r="C2481" s="151" t="s">
        <v>874</v>
      </c>
      <c r="D2481" s="152">
        <v>44196</v>
      </c>
      <c r="E2481" s="151" t="s">
        <v>326</v>
      </c>
      <c r="F2481" s="151" t="s">
        <v>327</v>
      </c>
      <c r="G2481" s="151" t="s">
        <v>876</v>
      </c>
      <c r="H2481" s="151" t="s">
        <v>360</v>
      </c>
      <c r="I2481" s="151" t="s">
        <v>62</v>
      </c>
      <c r="J2481" s="151" t="s">
        <v>62</v>
      </c>
      <c r="K2481" s="151" t="s">
        <v>736</v>
      </c>
      <c r="L2481" s="151" t="s">
        <v>2091</v>
      </c>
      <c r="M2481" s="158">
        <v>1107</v>
      </c>
    </row>
    <row r="2482" spans="1:13" hidden="1" outlineLevel="2" x14ac:dyDescent="0.2">
      <c r="A2482" s="156">
        <v>202012</v>
      </c>
      <c r="B2482" s="150">
        <v>40200038</v>
      </c>
      <c r="C2482" s="151" t="s">
        <v>874</v>
      </c>
      <c r="D2482" s="152">
        <v>44196</v>
      </c>
      <c r="E2482" s="151" t="s">
        <v>303</v>
      </c>
      <c r="F2482" s="151" t="s">
        <v>304</v>
      </c>
      <c r="G2482" s="151" t="s">
        <v>817</v>
      </c>
      <c r="H2482" s="151" t="s">
        <v>526</v>
      </c>
      <c r="I2482" s="151" t="s">
        <v>62</v>
      </c>
      <c r="J2482" s="151" t="s">
        <v>62</v>
      </c>
      <c r="K2482" s="151" t="s">
        <v>736</v>
      </c>
      <c r="L2482" s="151" t="s">
        <v>2092</v>
      </c>
      <c r="M2482" s="158">
        <v>450</v>
      </c>
    </row>
    <row r="2483" spans="1:13" hidden="1" outlineLevel="2" x14ac:dyDescent="0.2">
      <c r="A2483" s="156">
        <v>202012</v>
      </c>
      <c r="B2483" s="150">
        <v>40200038</v>
      </c>
      <c r="C2483" s="151" t="s">
        <v>874</v>
      </c>
      <c r="D2483" s="152">
        <v>44196</v>
      </c>
      <c r="E2483" s="151" t="s">
        <v>303</v>
      </c>
      <c r="F2483" s="151" t="s">
        <v>304</v>
      </c>
      <c r="G2483" s="151" t="s">
        <v>817</v>
      </c>
      <c r="H2483" s="151" t="s">
        <v>526</v>
      </c>
      <c r="I2483" s="151" t="s">
        <v>62</v>
      </c>
      <c r="J2483" s="151" t="s">
        <v>62</v>
      </c>
      <c r="K2483" s="151" t="s">
        <v>736</v>
      </c>
      <c r="L2483" s="151" t="s">
        <v>2093</v>
      </c>
      <c r="M2483" s="158">
        <v>412.5</v>
      </c>
    </row>
    <row r="2484" spans="1:13" hidden="1" outlineLevel="2" x14ac:dyDescent="0.2">
      <c r="A2484" s="156">
        <v>202012</v>
      </c>
      <c r="B2484" s="150">
        <v>40200038</v>
      </c>
      <c r="C2484" s="151" t="s">
        <v>874</v>
      </c>
      <c r="D2484" s="152">
        <v>44196</v>
      </c>
      <c r="E2484" s="151" t="s">
        <v>303</v>
      </c>
      <c r="F2484" s="151" t="s">
        <v>304</v>
      </c>
      <c r="G2484" s="151" t="s">
        <v>817</v>
      </c>
      <c r="H2484" s="151" t="s">
        <v>526</v>
      </c>
      <c r="I2484" s="151" t="s">
        <v>62</v>
      </c>
      <c r="J2484" s="151" t="s">
        <v>62</v>
      </c>
      <c r="K2484" s="151" t="s">
        <v>736</v>
      </c>
      <c r="L2484" s="151" t="s">
        <v>2094</v>
      </c>
      <c r="M2484" s="158">
        <v>268</v>
      </c>
    </row>
    <row r="2485" spans="1:13" hidden="1" outlineLevel="2" x14ac:dyDescent="0.2">
      <c r="A2485" s="156">
        <v>202012</v>
      </c>
      <c r="B2485" s="150">
        <v>40200038</v>
      </c>
      <c r="C2485" s="151" t="s">
        <v>874</v>
      </c>
      <c r="D2485" s="152">
        <v>44196</v>
      </c>
      <c r="E2485" s="151" t="s">
        <v>326</v>
      </c>
      <c r="F2485" s="151" t="s">
        <v>327</v>
      </c>
      <c r="G2485" s="151" t="s">
        <v>817</v>
      </c>
      <c r="H2485" s="151" t="s">
        <v>526</v>
      </c>
      <c r="I2485" s="151" t="s">
        <v>62</v>
      </c>
      <c r="J2485" s="151" t="s">
        <v>62</v>
      </c>
      <c r="K2485" s="151" t="s">
        <v>736</v>
      </c>
      <c r="L2485" s="151" t="s">
        <v>2095</v>
      </c>
      <c r="M2485" s="158">
        <v>679</v>
      </c>
    </row>
    <row r="2486" spans="1:13" hidden="1" outlineLevel="2" x14ac:dyDescent="0.2">
      <c r="A2486" s="156">
        <v>202012</v>
      </c>
      <c r="B2486" s="150">
        <v>40200038</v>
      </c>
      <c r="C2486" s="151" t="s">
        <v>874</v>
      </c>
      <c r="D2486" s="152">
        <v>44196</v>
      </c>
      <c r="E2486" s="151" t="s">
        <v>326</v>
      </c>
      <c r="F2486" s="151" t="s">
        <v>327</v>
      </c>
      <c r="G2486" s="151" t="s">
        <v>817</v>
      </c>
      <c r="H2486" s="151" t="s">
        <v>536</v>
      </c>
      <c r="I2486" s="151" t="s">
        <v>62</v>
      </c>
      <c r="J2486" s="151" t="s">
        <v>62</v>
      </c>
      <c r="K2486" s="151" t="s">
        <v>736</v>
      </c>
      <c r="L2486" s="151" t="s">
        <v>2096</v>
      </c>
      <c r="M2486" s="158">
        <v>4492.78</v>
      </c>
    </row>
    <row r="2487" spans="1:13" hidden="1" outlineLevel="2" x14ac:dyDescent="0.2">
      <c r="A2487" s="156">
        <v>202012</v>
      </c>
      <c r="B2487" s="150">
        <v>40200038</v>
      </c>
      <c r="C2487" s="151" t="s">
        <v>874</v>
      </c>
      <c r="D2487" s="152">
        <v>44196</v>
      </c>
      <c r="E2487" s="151" t="s">
        <v>326</v>
      </c>
      <c r="F2487" s="151" t="s">
        <v>327</v>
      </c>
      <c r="G2487" s="151" t="s">
        <v>817</v>
      </c>
      <c r="H2487" s="151" t="s">
        <v>536</v>
      </c>
      <c r="I2487" s="151" t="s">
        <v>62</v>
      </c>
      <c r="J2487" s="151" t="s">
        <v>62</v>
      </c>
      <c r="K2487" s="151" t="s">
        <v>736</v>
      </c>
      <c r="L2487" s="151" t="s">
        <v>2097</v>
      </c>
      <c r="M2487" s="158">
        <v>647</v>
      </c>
    </row>
    <row r="2488" spans="1:13" hidden="1" outlineLevel="2" x14ac:dyDescent="0.2">
      <c r="A2488" s="156">
        <v>202012</v>
      </c>
      <c r="B2488" s="150">
        <v>40200038</v>
      </c>
      <c r="C2488" s="151" t="s">
        <v>874</v>
      </c>
      <c r="D2488" s="152">
        <v>44196</v>
      </c>
      <c r="E2488" s="151" t="s">
        <v>326</v>
      </c>
      <c r="F2488" s="151" t="s">
        <v>327</v>
      </c>
      <c r="G2488" s="151" t="s">
        <v>817</v>
      </c>
      <c r="H2488" s="151" t="s">
        <v>536</v>
      </c>
      <c r="I2488" s="151" t="s">
        <v>62</v>
      </c>
      <c r="J2488" s="151" t="s">
        <v>62</v>
      </c>
      <c r="K2488" s="151" t="s">
        <v>736</v>
      </c>
      <c r="L2488" s="151" t="s">
        <v>2098</v>
      </c>
      <c r="M2488" s="158">
        <v>-234</v>
      </c>
    </row>
    <row r="2489" spans="1:13" hidden="1" outlineLevel="2" x14ac:dyDescent="0.2">
      <c r="A2489" s="156">
        <v>202012</v>
      </c>
      <c r="B2489" s="150">
        <v>40200038</v>
      </c>
      <c r="C2489" s="151" t="s">
        <v>874</v>
      </c>
      <c r="D2489" s="152">
        <v>44196</v>
      </c>
      <c r="E2489" s="151" t="s">
        <v>336</v>
      </c>
      <c r="F2489" s="151" t="s">
        <v>337</v>
      </c>
      <c r="G2489" s="151" t="s">
        <v>976</v>
      </c>
      <c r="H2489" s="151" t="s">
        <v>344</v>
      </c>
      <c r="I2489" s="151" t="s">
        <v>62</v>
      </c>
      <c r="J2489" s="151" t="s">
        <v>62</v>
      </c>
      <c r="K2489" s="151" t="s">
        <v>736</v>
      </c>
      <c r="L2489" s="151" t="s">
        <v>2099</v>
      </c>
      <c r="M2489" s="158">
        <v>598.5</v>
      </c>
    </row>
    <row r="2490" spans="1:13" hidden="1" outlineLevel="2" x14ac:dyDescent="0.2">
      <c r="A2490" s="156">
        <v>202012</v>
      </c>
      <c r="B2490" s="150">
        <v>40200038</v>
      </c>
      <c r="C2490" s="151" t="s">
        <v>874</v>
      </c>
      <c r="D2490" s="152">
        <v>44196</v>
      </c>
      <c r="E2490" s="151" t="s">
        <v>336</v>
      </c>
      <c r="F2490" s="151" t="s">
        <v>337</v>
      </c>
      <c r="G2490" s="151" t="s">
        <v>817</v>
      </c>
      <c r="H2490" s="151" t="s">
        <v>443</v>
      </c>
      <c r="I2490" s="151" t="s">
        <v>62</v>
      </c>
      <c r="J2490" s="151" t="s">
        <v>62</v>
      </c>
      <c r="K2490" s="151" t="s">
        <v>736</v>
      </c>
      <c r="L2490" s="151" t="s">
        <v>2100</v>
      </c>
      <c r="M2490" s="158">
        <v>1071</v>
      </c>
    </row>
    <row r="2491" spans="1:13" hidden="1" outlineLevel="2" x14ac:dyDescent="0.2">
      <c r="A2491" s="156">
        <v>202012</v>
      </c>
      <c r="B2491" s="150">
        <v>40200038</v>
      </c>
      <c r="C2491" s="151" t="s">
        <v>874</v>
      </c>
      <c r="D2491" s="152">
        <v>44196</v>
      </c>
      <c r="E2491" s="151" t="s">
        <v>336</v>
      </c>
      <c r="F2491" s="151" t="s">
        <v>337</v>
      </c>
      <c r="G2491" s="151" t="s">
        <v>817</v>
      </c>
      <c r="H2491" s="151" t="s">
        <v>204</v>
      </c>
      <c r="I2491" s="151" t="s">
        <v>62</v>
      </c>
      <c r="J2491" s="151" t="s">
        <v>62</v>
      </c>
      <c r="K2491" s="151" t="s">
        <v>736</v>
      </c>
      <c r="L2491" s="151" t="s">
        <v>2101</v>
      </c>
      <c r="M2491" s="158">
        <v>770</v>
      </c>
    </row>
    <row r="2492" spans="1:13" hidden="1" outlineLevel="2" x14ac:dyDescent="0.2">
      <c r="A2492" s="156">
        <v>202012</v>
      </c>
      <c r="B2492" s="150">
        <v>40200039</v>
      </c>
      <c r="C2492" s="151" t="s">
        <v>874</v>
      </c>
      <c r="D2492" s="152">
        <v>44195</v>
      </c>
      <c r="E2492" s="151" t="s">
        <v>777</v>
      </c>
      <c r="F2492" s="151" t="s">
        <v>607</v>
      </c>
      <c r="G2492" s="151" t="s">
        <v>62</v>
      </c>
      <c r="H2492" s="151" t="s">
        <v>62</v>
      </c>
      <c r="I2492" s="151" t="s">
        <v>2102</v>
      </c>
      <c r="J2492" s="151" t="s">
        <v>2103</v>
      </c>
      <c r="K2492" s="151" t="s">
        <v>736</v>
      </c>
      <c r="L2492" s="151" t="s">
        <v>2104</v>
      </c>
      <c r="M2492" s="158">
        <v>500</v>
      </c>
    </row>
    <row r="2493" spans="1:13" hidden="1" outlineLevel="2" x14ac:dyDescent="0.2">
      <c r="A2493" s="156">
        <v>202012</v>
      </c>
      <c r="B2493" s="150">
        <v>40200039</v>
      </c>
      <c r="C2493" s="151" t="s">
        <v>874</v>
      </c>
      <c r="D2493" s="152">
        <v>44195</v>
      </c>
      <c r="E2493" s="151" t="s">
        <v>777</v>
      </c>
      <c r="F2493" s="151" t="s">
        <v>607</v>
      </c>
      <c r="G2493" s="151" t="s">
        <v>62</v>
      </c>
      <c r="H2493" s="151" t="s">
        <v>62</v>
      </c>
      <c r="I2493" s="151" t="s">
        <v>862</v>
      </c>
      <c r="J2493" s="151" t="s">
        <v>863</v>
      </c>
      <c r="K2493" s="151" t="s">
        <v>736</v>
      </c>
      <c r="L2493" s="151" t="s">
        <v>2105</v>
      </c>
      <c r="M2493" s="158">
        <v>0</v>
      </c>
    </row>
    <row r="2494" spans="1:13" hidden="1" outlineLevel="2" x14ac:dyDescent="0.2">
      <c r="A2494" s="156">
        <v>202012</v>
      </c>
      <c r="B2494" s="150">
        <v>40200039</v>
      </c>
      <c r="C2494" s="151" t="s">
        <v>874</v>
      </c>
      <c r="D2494" s="152">
        <v>44195</v>
      </c>
      <c r="E2494" s="151" t="s">
        <v>777</v>
      </c>
      <c r="F2494" s="151" t="s">
        <v>607</v>
      </c>
      <c r="G2494" s="151" t="s">
        <v>62</v>
      </c>
      <c r="H2494" s="151" t="s">
        <v>62</v>
      </c>
      <c r="I2494" s="151" t="s">
        <v>860</v>
      </c>
      <c r="J2494" s="151" t="s">
        <v>861</v>
      </c>
      <c r="K2494" s="151" t="s">
        <v>736</v>
      </c>
      <c r="L2494" s="151" t="s">
        <v>2105</v>
      </c>
      <c r="M2494" s="158">
        <v>-3694.83</v>
      </c>
    </row>
    <row r="2495" spans="1:13" hidden="1" outlineLevel="2" x14ac:dyDescent="0.2">
      <c r="A2495" s="156">
        <v>202012</v>
      </c>
      <c r="B2495" s="150">
        <v>40200039</v>
      </c>
      <c r="C2495" s="151" t="s">
        <v>874</v>
      </c>
      <c r="D2495" s="152">
        <v>44195</v>
      </c>
      <c r="E2495" s="151" t="s">
        <v>777</v>
      </c>
      <c r="F2495" s="151" t="s">
        <v>607</v>
      </c>
      <c r="G2495" s="151" t="s">
        <v>62</v>
      </c>
      <c r="H2495" s="151" t="s">
        <v>62</v>
      </c>
      <c r="I2495" s="151" t="s">
        <v>1635</v>
      </c>
      <c r="J2495" s="151" t="s">
        <v>1636</v>
      </c>
      <c r="K2495" s="151" t="s">
        <v>736</v>
      </c>
      <c r="L2495" s="151" t="s">
        <v>2105</v>
      </c>
      <c r="M2495" s="158">
        <v>975</v>
      </c>
    </row>
    <row r="2496" spans="1:13" hidden="1" outlineLevel="2" x14ac:dyDescent="0.2">
      <c r="A2496" s="156">
        <v>202012</v>
      </c>
      <c r="B2496" s="150">
        <v>40200039</v>
      </c>
      <c r="C2496" s="151" t="s">
        <v>874</v>
      </c>
      <c r="D2496" s="152">
        <v>44195</v>
      </c>
      <c r="E2496" s="151" t="s">
        <v>777</v>
      </c>
      <c r="F2496" s="151" t="s">
        <v>607</v>
      </c>
      <c r="G2496" s="151" t="s">
        <v>62</v>
      </c>
      <c r="H2496" s="151" t="s">
        <v>62</v>
      </c>
      <c r="I2496" s="151" t="s">
        <v>1635</v>
      </c>
      <c r="J2496" s="151" t="s">
        <v>1636</v>
      </c>
      <c r="K2496" s="151" t="s">
        <v>736</v>
      </c>
      <c r="L2496" s="151" t="s">
        <v>2105</v>
      </c>
      <c r="M2496" s="158">
        <v>-975</v>
      </c>
    </row>
    <row r="2497" spans="1:13" hidden="1" outlineLevel="2" x14ac:dyDescent="0.2">
      <c r="A2497" s="156">
        <v>202012</v>
      </c>
      <c r="B2497" s="150">
        <v>40200039</v>
      </c>
      <c r="C2497" s="151" t="s">
        <v>874</v>
      </c>
      <c r="D2497" s="152">
        <v>44195</v>
      </c>
      <c r="E2497" s="151" t="s">
        <v>777</v>
      </c>
      <c r="F2497" s="151" t="s">
        <v>607</v>
      </c>
      <c r="G2497" s="151" t="s">
        <v>62</v>
      </c>
      <c r="H2497" s="151" t="s">
        <v>62</v>
      </c>
      <c r="I2497" s="151" t="s">
        <v>2102</v>
      </c>
      <c r="J2497" s="151" t="s">
        <v>2103</v>
      </c>
      <c r="K2497" s="151" t="s">
        <v>736</v>
      </c>
      <c r="L2497" s="151" t="s">
        <v>2105</v>
      </c>
      <c r="M2497" s="158">
        <v>23208</v>
      </c>
    </row>
    <row r="2498" spans="1:13" hidden="1" outlineLevel="2" x14ac:dyDescent="0.2">
      <c r="A2498" s="156">
        <v>202012</v>
      </c>
      <c r="B2498" s="150">
        <v>40200039</v>
      </c>
      <c r="C2498" s="151" t="s">
        <v>874</v>
      </c>
      <c r="D2498" s="152">
        <v>44195</v>
      </c>
      <c r="E2498" s="151" t="s">
        <v>777</v>
      </c>
      <c r="F2498" s="151" t="s">
        <v>607</v>
      </c>
      <c r="G2498" s="151" t="s">
        <v>62</v>
      </c>
      <c r="H2498" s="151" t="s">
        <v>62</v>
      </c>
      <c r="I2498" s="151" t="s">
        <v>2102</v>
      </c>
      <c r="J2498" s="151" t="s">
        <v>2103</v>
      </c>
      <c r="K2498" s="151" t="s">
        <v>736</v>
      </c>
      <c r="L2498" s="151" t="s">
        <v>2105</v>
      </c>
      <c r="M2498" s="158">
        <v>-23708</v>
      </c>
    </row>
    <row r="2499" spans="1:13" hidden="1" outlineLevel="2" x14ac:dyDescent="0.2">
      <c r="A2499" s="156">
        <v>202012</v>
      </c>
      <c r="B2499" s="150">
        <v>40200039</v>
      </c>
      <c r="C2499" s="151" t="s">
        <v>874</v>
      </c>
      <c r="D2499" s="152">
        <v>44195</v>
      </c>
      <c r="E2499" s="151" t="s">
        <v>777</v>
      </c>
      <c r="F2499" s="151" t="s">
        <v>607</v>
      </c>
      <c r="G2499" s="151" t="s">
        <v>62</v>
      </c>
      <c r="H2499" s="151" t="s">
        <v>62</v>
      </c>
      <c r="I2499" s="151" t="s">
        <v>780</v>
      </c>
      <c r="J2499" s="151" t="s">
        <v>735</v>
      </c>
      <c r="K2499" s="151" t="s">
        <v>736</v>
      </c>
      <c r="L2499" s="151" t="s">
        <v>2105</v>
      </c>
      <c r="M2499" s="158">
        <v>0</v>
      </c>
    </row>
    <row r="2500" spans="1:13" hidden="1" outlineLevel="2" x14ac:dyDescent="0.2">
      <c r="A2500" s="156">
        <v>202012</v>
      </c>
      <c r="B2500" s="150">
        <v>40200039</v>
      </c>
      <c r="C2500" s="151" t="s">
        <v>874</v>
      </c>
      <c r="D2500" s="152">
        <v>44195</v>
      </c>
      <c r="E2500" s="151" t="s">
        <v>777</v>
      </c>
      <c r="F2500" s="151" t="s">
        <v>607</v>
      </c>
      <c r="G2500" s="151" t="s">
        <v>62</v>
      </c>
      <c r="H2500" s="151" t="s">
        <v>62</v>
      </c>
      <c r="I2500" s="151" t="s">
        <v>1310</v>
      </c>
      <c r="J2500" s="151" t="s">
        <v>1311</v>
      </c>
      <c r="K2500" s="151" t="s">
        <v>736</v>
      </c>
      <c r="L2500" s="151" t="s">
        <v>2105</v>
      </c>
      <c r="M2500" s="158">
        <v>0</v>
      </c>
    </row>
    <row r="2501" spans="1:13" hidden="1" outlineLevel="2" x14ac:dyDescent="0.2">
      <c r="A2501" s="156">
        <v>202012</v>
      </c>
      <c r="B2501" s="150">
        <v>40200039</v>
      </c>
      <c r="C2501" s="151" t="s">
        <v>874</v>
      </c>
      <c r="D2501" s="152">
        <v>44195</v>
      </c>
      <c r="E2501" s="151" t="s">
        <v>777</v>
      </c>
      <c r="F2501" s="151" t="s">
        <v>607</v>
      </c>
      <c r="G2501" s="151" t="s">
        <v>62</v>
      </c>
      <c r="H2501" s="151" t="s">
        <v>62</v>
      </c>
      <c r="I2501" s="151" t="s">
        <v>1875</v>
      </c>
      <c r="J2501" s="151" t="s">
        <v>1876</v>
      </c>
      <c r="K2501" s="151" t="s">
        <v>736</v>
      </c>
      <c r="L2501" s="151" t="s">
        <v>2105</v>
      </c>
      <c r="M2501" s="158">
        <v>34740</v>
      </c>
    </row>
    <row r="2502" spans="1:13" hidden="1" outlineLevel="2" x14ac:dyDescent="0.2">
      <c r="A2502" s="156">
        <v>202012</v>
      </c>
      <c r="B2502" s="150">
        <v>40200039</v>
      </c>
      <c r="C2502" s="151" t="s">
        <v>874</v>
      </c>
      <c r="D2502" s="152">
        <v>44195</v>
      </c>
      <c r="E2502" s="151" t="s">
        <v>777</v>
      </c>
      <c r="F2502" s="151" t="s">
        <v>607</v>
      </c>
      <c r="G2502" s="151" t="s">
        <v>62</v>
      </c>
      <c r="H2502" s="151" t="s">
        <v>62</v>
      </c>
      <c r="I2502" s="151" t="s">
        <v>1875</v>
      </c>
      <c r="J2502" s="151" t="s">
        <v>1876</v>
      </c>
      <c r="K2502" s="151" t="s">
        <v>736</v>
      </c>
      <c r="L2502" s="151" t="s">
        <v>2105</v>
      </c>
      <c r="M2502" s="158">
        <v>-34740</v>
      </c>
    </row>
    <row r="2503" spans="1:13" hidden="1" outlineLevel="2" x14ac:dyDescent="0.2">
      <c r="A2503" s="156">
        <v>202012</v>
      </c>
      <c r="B2503" s="150">
        <v>40200039</v>
      </c>
      <c r="C2503" s="151" t="s">
        <v>874</v>
      </c>
      <c r="D2503" s="152">
        <v>44195</v>
      </c>
      <c r="E2503" s="151" t="s">
        <v>316</v>
      </c>
      <c r="F2503" s="151" t="s">
        <v>317</v>
      </c>
      <c r="G2503" s="151" t="s">
        <v>817</v>
      </c>
      <c r="H2503" s="151" t="s">
        <v>526</v>
      </c>
      <c r="I2503" s="151" t="s">
        <v>862</v>
      </c>
      <c r="J2503" s="151" t="s">
        <v>863</v>
      </c>
      <c r="K2503" s="151" t="s">
        <v>736</v>
      </c>
      <c r="L2503" s="151" t="s">
        <v>2106</v>
      </c>
      <c r="M2503" s="158">
        <v>3694.83</v>
      </c>
    </row>
    <row r="2504" spans="1:13" hidden="1" outlineLevel="2" x14ac:dyDescent="0.2">
      <c r="A2504" s="156">
        <v>202012</v>
      </c>
      <c r="B2504" s="150">
        <v>40200040</v>
      </c>
      <c r="C2504" s="151" t="s">
        <v>874</v>
      </c>
      <c r="D2504" s="152">
        <v>44195</v>
      </c>
      <c r="E2504" s="151" t="s">
        <v>514</v>
      </c>
      <c r="F2504" s="151" t="s">
        <v>515</v>
      </c>
      <c r="G2504" s="151" t="s">
        <v>817</v>
      </c>
      <c r="H2504" s="151" t="s">
        <v>526</v>
      </c>
      <c r="I2504" s="151" t="s">
        <v>62</v>
      </c>
      <c r="J2504" s="151" t="s">
        <v>62</v>
      </c>
      <c r="K2504" s="151" t="s">
        <v>736</v>
      </c>
      <c r="L2504" s="151" t="s">
        <v>2107</v>
      </c>
      <c r="M2504" s="158">
        <v>818</v>
      </c>
    </row>
    <row r="2505" spans="1:13" hidden="1" outlineLevel="2" x14ac:dyDescent="0.2">
      <c r="A2505" s="156">
        <v>202012</v>
      </c>
      <c r="B2505" s="150">
        <v>40200040</v>
      </c>
      <c r="C2505" s="151" t="s">
        <v>874</v>
      </c>
      <c r="D2505" s="152">
        <v>44195</v>
      </c>
      <c r="E2505" s="151" t="s">
        <v>514</v>
      </c>
      <c r="F2505" s="151" t="s">
        <v>515</v>
      </c>
      <c r="G2505" s="151" t="s">
        <v>817</v>
      </c>
      <c r="H2505" s="151" t="s">
        <v>526</v>
      </c>
      <c r="I2505" s="151" t="s">
        <v>62</v>
      </c>
      <c r="J2505" s="151" t="s">
        <v>62</v>
      </c>
      <c r="K2505" s="151" t="s">
        <v>736</v>
      </c>
      <c r="L2505" s="151" t="s">
        <v>2108</v>
      </c>
      <c r="M2505" s="158">
        <v>375</v>
      </c>
    </row>
    <row r="2506" spans="1:13" hidden="1" outlineLevel="2" x14ac:dyDescent="0.2">
      <c r="A2506" s="156">
        <v>202012</v>
      </c>
      <c r="B2506" s="150">
        <v>40200040</v>
      </c>
      <c r="C2506" s="151" t="s">
        <v>874</v>
      </c>
      <c r="D2506" s="152">
        <v>44195</v>
      </c>
      <c r="E2506" s="151" t="s">
        <v>733</v>
      </c>
      <c r="F2506" s="151" t="s">
        <v>13</v>
      </c>
      <c r="G2506" s="151" t="s">
        <v>62</v>
      </c>
      <c r="H2506" s="151" t="s">
        <v>62</v>
      </c>
      <c r="I2506" s="151" t="s">
        <v>1790</v>
      </c>
      <c r="J2506" s="151" t="s">
        <v>795</v>
      </c>
      <c r="K2506" s="151" t="s">
        <v>736</v>
      </c>
      <c r="L2506" s="151" t="s">
        <v>2109</v>
      </c>
      <c r="M2506" s="158">
        <v>-375</v>
      </c>
    </row>
    <row r="2507" spans="1:13" hidden="1" outlineLevel="2" x14ac:dyDescent="0.2">
      <c r="A2507" s="156">
        <v>202012</v>
      </c>
      <c r="B2507" s="150">
        <v>40200040</v>
      </c>
      <c r="C2507" s="151" t="s">
        <v>874</v>
      </c>
      <c r="D2507" s="152">
        <v>44195</v>
      </c>
      <c r="E2507" s="151" t="s">
        <v>733</v>
      </c>
      <c r="F2507" s="151" t="s">
        <v>13</v>
      </c>
      <c r="G2507" s="151" t="s">
        <v>62</v>
      </c>
      <c r="H2507" s="151" t="s">
        <v>62</v>
      </c>
      <c r="I2507" s="151" t="s">
        <v>738</v>
      </c>
      <c r="J2507" s="151" t="s">
        <v>739</v>
      </c>
      <c r="K2507" s="151" t="s">
        <v>736</v>
      </c>
      <c r="L2507" s="151" t="s">
        <v>2109</v>
      </c>
      <c r="M2507" s="158">
        <v>-818</v>
      </c>
    </row>
    <row r="2508" spans="1:13" hidden="1" outlineLevel="2" x14ac:dyDescent="0.2">
      <c r="A2508" s="156">
        <v>202012</v>
      </c>
      <c r="B2508" s="150">
        <v>40200041</v>
      </c>
      <c r="C2508" s="151" t="s">
        <v>874</v>
      </c>
      <c r="D2508" s="152">
        <v>44195</v>
      </c>
      <c r="E2508" s="151" t="s">
        <v>808</v>
      </c>
      <c r="F2508" s="151" t="s">
        <v>566</v>
      </c>
      <c r="G2508" s="151" t="s">
        <v>876</v>
      </c>
      <c r="H2508" s="151" t="s">
        <v>368</v>
      </c>
      <c r="I2508" s="151" t="s">
        <v>62</v>
      </c>
      <c r="J2508" s="151" t="s">
        <v>62</v>
      </c>
      <c r="K2508" s="151" t="s">
        <v>736</v>
      </c>
      <c r="L2508" s="151" t="s">
        <v>2110</v>
      </c>
      <c r="M2508" s="158">
        <v>30000</v>
      </c>
    </row>
    <row r="2509" spans="1:13" hidden="1" outlineLevel="2" x14ac:dyDescent="0.2">
      <c r="A2509" s="156">
        <v>202012</v>
      </c>
      <c r="B2509" s="150">
        <v>40200041</v>
      </c>
      <c r="C2509" s="151" t="s">
        <v>874</v>
      </c>
      <c r="D2509" s="152">
        <v>44195</v>
      </c>
      <c r="E2509" s="151" t="s">
        <v>362</v>
      </c>
      <c r="F2509" s="151" t="s">
        <v>363</v>
      </c>
      <c r="G2509" s="151" t="s">
        <v>876</v>
      </c>
      <c r="H2509" s="151" t="s">
        <v>368</v>
      </c>
      <c r="I2509" s="151" t="s">
        <v>62</v>
      </c>
      <c r="J2509" s="151" t="s">
        <v>62</v>
      </c>
      <c r="K2509" s="151" t="s">
        <v>736</v>
      </c>
      <c r="L2509" s="151" t="s">
        <v>2110</v>
      </c>
      <c r="M2509" s="158">
        <v>-30000</v>
      </c>
    </row>
    <row r="2510" spans="1:13" hidden="1" outlineLevel="2" x14ac:dyDescent="0.2">
      <c r="A2510" s="156">
        <v>202012</v>
      </c>
      <c r="B2510" s="150">
        <v>40200041</v>
      </c>
      <c r="C2510" s="151" t="s">
        <v>874</v>
      </c>
      <c r="D2510" s="152">
        <v>44195</v>
      </c>
      <c r="E2510" s="151" t="s">
        <v>362</v>
      </c>
      <c r="F2510" s="151" t="s">
        <v>363</v>
      </c>
      <c r="G2510" s="151" t="s">
        <v>807</v>
      </c>
      <c r="H2510" s="151" t="s">
        <v>414</v>
      </c>
      <c r="I2510" s="151" t="s">
        <v>62</v>
      </c>
      <c r="J2510" s="151" t="s">
        <v>62</v>
      </c>
      <c r="K2510" s="151" t="s">
        <v>736</v>
      </c>
      <c r="L2510" s="151" t="s">
        <v>2111</v>
      </c>
      <c r="M2510" s="158">
        <v>-6213</v>
      </c>
    </row>
    <row r="2511" spans="1:13" hidden="1" outlineLevel="2" x14ac:dyDescent="0.2">
      <c r="A2511" s="156">
        <v>202012</v>
      </c>
      <c r="B2511" s="150">
        <v>40200041</v>
      </c>
      <c r="C2511" s="151" t="s">
        <v>874</v>
      </c>
      <c r="D2511" s="152">
        <v>44195</v>
      </c>
      <c r="E2511" s="151" t="s">
        <v>362</v>
      </c>
      <c r="F2511" s="151" t="s">
        <v>363</v>
      </c>
      <c r="G2511" s="151" t="s">
        <v>807</v>
      </c>
      <c r="H2511" s="151" t="s">
        <v>398</v>
      </c>
      <c r="I2511" s="151" t="s">
        <v>62</v>
      </c>
      <c r="J2511" s="151" t="s">
        <v>62</v>
      </c>
      <c r="K2511" s="151" t="s">
        <v>736</v>
      </c>
      <c r="L2511" s="151" t="s">
        <v>1862</v>
      </c>
      <c r="M2511" s="158">
        <v>-253883.34</v>
      </c>
    </row>
    <row r="2512" spans="1:13" hidden="1" outlineLevel="2" x14ac:dyDescent="0.2">
      <c r="A2512" s="156">
        <v>202012</v>
      </c>
      <c r="B2512" s="150">
        <v>40200041</v>
      </c>
      <c r="C2512" s="151" t="s">
        <v>874</v>
      </c>
      <c r="D2512" s="152">
        <v>44195</v>
      </c>
      <c r="E2512" s="151" t="s">
        <v>362</v>
      </c>
      <c r="F2512" s="151" t="s">
        <v>363</v>
      </c>
      <c r="G2512" s="151" t="s">
        <v>807</v>
      </c>
      <c r="H2512" s="151" t="s">
        <v>430</v>
      </c>
      <c r="I2512" s="151" t="s">
        <v>62</v>
      </c>
      <c r="J2512" s="151" t="s">
        <v>62</v>
      </c>
      <c r="K2512" s="151" t="s">
        <v>736</v>
      </c>
      <c r="L2512" s="151" t="s">
        <v>2112</v>
      </c>
      <c r="M2512" s="158">
        <v>-20000</v>
      </c>
    </row>
    <row r="2513" spans="1:13" hidden="1" outlineLevel="2" x14ac:dyDescent="0.2">
      <c r="A2513" s="156">
        <v>202012</v>
      </c>
      <c r="B2513" s="150">
        <v>40200041</v>
      </c>
      <c r="C2513" s="151" t="s">
        <v>874</v>
      </c>
      <c r="D2513" s="152">
        <v>44195</v>
      </c>
      <c r="E2513" s="151" t="s">
        <v>808</v>
      </c>
      <c r="F2513" s="151" t="s">
        <v>566</v>
      </c>
      <c r="G2513" s="151" t="s">
        <v>807</v>
      </c>
      <c r="H2513" s="151" t="s">
        <v>414</v>
      </c>
      <c r="I2513" s="151" t="s">
        <v>62</v>
      </c>
      <c r="J2513" s="151" t="s">
        <v>62</v>
      </c>
      <c r="K2513" s="151" t="s">
        <v>736</v>
      </c>
      <c r="L2513" s="151" t="s">
        <v>2111</v>
      </c>
      <c r="M2513" s="158">
        <v>6213</v>
      </c>
    </row>
    <row r="2514" spans="1:13" hidden="1" outlineLevel="2" x14ac:dyDescent="0.2">
      <c r="A2514" s="156">
        <v>202012</v>
      </c>
      <c r="B2514" s="150">
        <v>40200041</v>
      </c>
      <c r="C2514" s="151" t="s">
        <v>874</v>
      </c>
      <c r="D2514" s="152">
        <v>44195</v>
      </c>
      <c r="E2514" s="151" t="s">
        <v>808</v>
      </c>
      <c r="F2514" s="151" t="s">
        <v>566</v>
      </c>
      <c r="G2514" s="151" t="s">
        <v>807</v>
      </c>
      <c r="H2514" s="151" t="s">
        <v>398</v>
      </c>
      <c r="I2514" s="151" t="s">
        <v>62</v>
      </c>
      <c r="J2514" s="151" t="s">
        <v>62</v>
      </c>
      <c r="K2514" s="151" t="s">
        <v>736</v>
      </c>
      <c r="L2514" s="151" t="s">
        <v>2113</v>
      </c>
      <c r="M2514" s="158">
        <v>253883.34</v>
      </c>
    </row>
    <row r="2515" spans="1:13" hidden="1" outlineLevel="2" x14ac:dyDescent="0.2">
      <c r="A2515" s="156">
        <v>202012</v>
      </c>
      <c r="B2515" s="150">
        <v>40200041</v>
      </c>
      <c r="C2515" s="151" t="s">
        <v>874</v>
      </c>
      <c r="D2515" s="152">
        <v>44195</v>
      </c>
      <c r="E2515" s="151" t="s">
        <v>808</v>
      </c>
      <c r="F2515" s="151" t="s">
        <v>566</v>
      </c>
      <c r="G2515" s="151" t="s">
        <v>807</v>
      </c>
      <c r="H2515" s="151" t="s">
        <v>430</v>
      </c>
      <c r="I2515" s="151" t="s">
        <v>62</v>
      </c>
      <c r="J2515" s="151" t="s">
        <v>62</v>
      </c>
      <c r="K2515" s="151" t="s">
        <v>736</v>
      </c>
      <c r="L2515" s="151" t="s">
        <v>2112</v>
      </c>
      <c r="M2515" s="158">
        <v>20000</v>
      </c>
    </row>
    <row r="2516" spans="1:13" hidden="1" outlineLevel="2" x14ac:dyDescent="0.2">
      <c r="A2516" s="156">
        <v>202012</v>
      </c>
      <c r="B2516" s="150">
        <v>40200042</v>
      </c>
      <c r="C2516" s="151" t="s">
        <v>874</v>
      </c>
      <c r="D2516" s="152">
        <v>44195</v>
      </c>
      <c r="E2516" s="151" t="s">
        <v>316</v>
      </c>
      <c r="F2516" s="151" t="s">
        <v>317</v>
      </c>
      <c r="G2516" s="151" t="s">
        <v>817</v>
      </c>
      <c r="H2516" s="151" t="s">
        <v>443</v>
      </c>
      <c r="I2516" s="151" t="s">
        <v>62</v>
      </c>
      <c r="J2516" s="151" t="s">
        <v>62</v>
      </c>
      <c r="K2516" s="151" t="s">
        <v>736</v>
      </c>
      <c r="L2516" s="151" t="s">
        <v>1223</v>
      </c>
      <c r="M2516" s="158">
        <v>96.28</v>
      </c>
    </row>
    <row r="2517" spans="1:13" hidden="1" outlineLevel="2" x14ac:dyDescent="0.2">
      <c r="A2517" s="156">
        <v>202012</v>
      </c>
      <c r="B2517" s="150">
        <v>40200042</v>
      </c>
      <c r="C2517" s="151" t="s">
        <v>874</v>
      </c>
      <c r="D2517" s="152">
        <v>44195</v>
      </c>
      <c r="E2517" s="151" t="s">
        <v>316</v>
      </c>
      <c r="F2517" s="151" t="s">
        <v>317</v>
      </c>
      <c r="G2517" s="151" t="s">
        <v>817</v>
      </c>
      <c r="H2517" s="151" t="s">
        <v>443</v>
      </c>
      <c r="I2517" s="151" t="s">
        <v>62</v>
      </c>
      <c r="J2517" s="151" t="s">
        <v>62</v>
      </c>
      <c r="K2517" s="151" t="s">
        <v>736</v>
      </c>
      <c r="L2517" s="151" t="s">
        <v>1587</v>
      </c>
      <c r="M2517" s="158">
        <v>123.45</v>
      </c>
    </row>
    <row r="2518" spans="1:13" hidden="1" outlineLevel="2" x14ac:dyDescent="0.2">
      <c r="A2518" s="156">
        <v>202012</v>
      </c>
      <c r="B2518" s="150">
        <v>40200042</v>
      </c>
      <c r="C2518" s="151" t="s">
        <v>874</v>
      </c>
      <c r="D2518" s="152">
        <v>44195</v>
      </c>
      <c r="E2518" s="151" t="s">
        <v>316</v>
      </c>
      <c r="F2518" s="151" t="s">
        <v>317</v>
      </c>
      <c r="G2518" s="151" t="s">
        <v>817</v>
      </c>
      <c r="H2518" s="151" t="s">
        <v>443</v>
      </c>
      <c r="I2518" s="151" t="s">
        <v>62</v>
      </c>
      <c r="J2518" s="151" t="s">
        <v>62</v>
      </c>
      <c r="K2518" s="151" t="s">
        <v>736</v>
      </c>
      <c r="L2518" s="151" t="s">
        <v>1323</v>
      </c>
      <c r="M2518" s="158">
        <v>121.28</v>
      </c>
    </row>
    <row r="2519" spans="1:13" hidden="1" outlineLevel="2" x14ac:dyDescent="0.2">
      <c r="A2519" s="156">
        <v>202012</v>
      </c>
      <c r="B2519" s="150">
        <v>40200042</v>
      </c>
      <c r="C2519" s="151" t="s">
        <v>874</v>
      </c>
      <c r="D2519" s="152">
        <v>44195</v>
      </c>
      <c r="E2519" s="151" t="s">
        <v>316</v>
      </c>
      <c r="F2519" s="151" t="s">
        <v>317</v>
      </c>
      <c r="G2519" s="151" t="s">
        <v>817</v>
      </c>
      <c r="H2519" s="151" t="s">
        <v>443</v>
      </c>
      <c r="I2519" s="151" t="s">
        <v>62</v>
      </c>
      <c r="J2519" s="151" t="s">
        <v>62</v>
      </c>
      <c r="K2519" s="151" t="s">
        <v>736</v>
      </c>
      <c r="L2519" s="151" t="s">
        <v>1476</v>
      </c>
      <c r="M2519" s="158">
        <v>121.28</v>
      </c>
    </row>
    <row r="2520" spans="1:13" hidden="1" outlineLevel="2" x14ac:dyDescent="0.2">
      <c r="A2520" s="156">
        <v>202012</v>
      </c>
      <c r="B2520" s="150">
        <v>40200042</v>
      </c>
      <c r="C2520" s="151" t="s">
        <v>874</v>
      </c>
      <c r="D2520" s="152">
        <v>44195</v>
      </c>
      <c r="E2520" s="151" t="s">
        <v>320</v>
      </c>
      <c r="F2520" s="151" t="s">
        <v>321</v>
      </c>
      <c r="G2520" s="151" t="s">
        <v>807</v>
      </c>
      <c r="H2520" s="151" t="s">
        <v>386</v>
      </c>
      <c r="I2520" s="151" t="s">
        <v>62</v>
      </c>
      <c r="J2520" s="151" t="s">
        <v>62</v>
      </c>
      <c r="K2520" s="151" t="s">
        <v>736</v>
      </c>
      <c r="L2520" s="151" t="s">
        <v>2114</v>
      </c>
      <c r="M2520" s="158">
        <v>288.49</v>
      </c>
    </row>
    <row r="2521" spans="1:13" hidden="1" outlineLevel="2" x14ac:dyDescent="0.2">
      <c r="A2521" s="156">
        <v>202012</v>
      </c>
      <c r="B2521" s="150">
        <v>40200042</v>
      </c>
      <c r="C2521" s="151" t="s">
        <v>874</v>
      </c>
      <c r="D2521" s="152">
        <v>44195</v>
      </c>
      <c r="E2521" s="151" t="s">
        <v>316</v>
      </c>
      <c r="F2521" s="151" t="s">
        <v>317</v>
      </c>
      <c r="G2521" s="151" t="s">
        <v>817</v>
      </c>
      <c r="H2521" s="151" t="s">
        <v>540</v>
      </c>
      <c r="I2521" s="151" t="s">
        <v>62</v>
      </c>
      <c r="J2521" s="151" t="s">
        <v>62</v>
      </c>
      <c r="K2521" s="151" t="s">
        <v>736</v>
      </c>
      <c r="L2521" s="151" t="s">
        <v>2115</v>
      </c>
      <c r="M2521" s="158">
        <v>-330.95</v>
      </c>
    </row>
    <row r="2522" spans="1:13" hidden="1" outlineLevel="2" x14ac:dyDescent="0.2">
      <c r="A2522" s="156">
        <v>202012</v>
      </c>
      <c r="B2522" s="150">
        <v>40200042</v>
      </c>
      <c r="C2522" s="151" t="s">
        <v>874</v>
      </c>
      <c r="D2522" s="152">
        <v>44195</v>
      </c>
      <c r="E2522" s="151" t="s">
        <v>320</v>
      </c>
      <c r="F2522" s="151" t="s">
        <v>321</v>
      </c>
      <c r="G2522" s="151" t="s">
        <v>807</v>
      </c>
      <c r="H2522" s="151" t="s">
        <v>386</v>
      </c>
      <c r="I2522" s="151" t="s">
        <v>62</v>
      </c>
      <c r="J2522" s="151" t="s">
        <v>62</v>
      </c>
      <c r="K2522" s="151" t="s">
        <v>736</v>
      </c>
      <c r="L2522" s="151" t="s">
        <v>2116</v>
      </c>
      <c r="M2522" s="158">
        <v>457.4</v>
      </c>
    </row>
    <row r="2523" spans="1:13" hidden="1" outlineLevel="2" x14ac:dyDescent="0.2">
      <c r="A2523" s="156">
        <v>202012</v>
      </c>
      <c r="B2523" s="150">
        <v>40200042</v>
      </c>
      <c r="C2523" s="151" t="s">
        <v>874</v>
      </c>
      <c r="D2523" s="152">
        <v>44195</v>
      </c>
      <c r="E2523" s="151" t="s">
        <v>320</v>
      </c>
      <c r="F2523" s="151" t="s">
        <v>321</v>
      </c>
      <c r="G2523" s="151" t="s">
        <v>807</v>
      </c>
      <c r="H2523" s="151" t="s">
        <v>386</v>
      </c>
      <c r="I2523" s="151" t="s">
        <v>62</v>
      </c>
      <c r="J2523" s="151" t="s">
        <v>62</v>
      </c>
      <c r="K2523" s="151" t="s">
        <v>736</v>
      </c>
      <c r="L2523" s="151" t="s">
        <v>2117</v>
      </c>
      <c r="M2523" s="158">
        <v>266.12</v>
      </c>
    </row>
    <row r="2524" spans="1:13" hidden="1" outlineLevel="2" x14ac:dyDescent="0.2">
      <c r="A2524" s="156">
        <v>202012</v>
      </c>
      <c r="B2524" s="150">
        <v>40200042</v>
      </c>
      <c r="C2524" s="151" t="s">
        <v>874</v>
      </c>
      <c r="D2524" s="152">
        <v>44195</v>
      </c>
      <c r="E2524" s="151" t="s">
        <v>320</v>
      </c>
      <c r="F2524" s="151" t="s">
        <v>321</v>
      </c>
      <c r="G2524" s="151" t="s">
        <v>807</v>
      </c>
      <c r="H2524" s="151" t="s">
        <v>386</v>
      </c>
      <c r="I2524" s="151" t="s">
        <v>62</v>
      </c>
      <c r="J2524" s="151" t="s">
        <v>62</v>
      </c>
      <c r="K2524" s="151" t="s">
        <v>736</v>
      </c>
      <c r="L2524" s="151" t="s">
        <v>2118</v>
      </c>
      <c r="M2524" s="158">
        <v>268.56</v>
      </c>
    </row>
    <row r="2525" spans="1:13" hidden="1" outlineLevel="2" x14ac:dyDescent="0.2">
      <c r="A2525" s="156">
        <v>202012</v>
      </c>
      <c r="B2525" s="150">
        <v>40200042</v>
      </c>
      <c r="C2525" s="151" t="s">
        <v>874</v>
      </c>
      <c r="D2525" s="152">
        <v>44195</v>
      </c>
      <c r="E2525" s="151" t="s">
        <v>316</v>
      </c>
      <c r="F2525" s="151" t="s">
        <v>317</v>
      </c>
      <c r="G2525" s="151" t="s">
        <v>817</v>
      </c>
      <c r="H2525" s="151" t="s">
        <v>540</v>
      </c>
      <c r="I2525" s="151" t="s">
        <v>62</v>
      </c>
      <c r="J2525" s="151" t="s">
        <v>62</v>
      </c>
      <c r="K2525" s="151" t="s">
        <v>736</v>
      </c>
      <c r="L2525" s="151" t="s">
        <v>2119</v>
      </c>
      <c r="M2525" s="158">
        <v>-996.88</v>
      </c>
    </row>
    <row r="2526" spans="1:13" hidden="1" outlineLevel="2" x14ac:dyDescent="0.2">
      <c r="A2526" s="156">
        <v>202012</v>
      </c>
      <c r="B2526" s="150">
        <v>40200042</v>
      </c>
      <c r="C2526" s="151" t="s">
        <v>874</v>
      </c>
      <c r="D2526" s="152">
        <v>44195</v>
      </c>
      <c r="E2526" s="151" t="s">
        <v>316</v>
      </c>
      <c r="F2526" s="151" t="s">
        <v>317</v>
      </c>
      <c r="G2526" s="151" t="s">
        <v>817</v>
      </c>
      <c r="H2526" s="151" t="s">
        <v>540</v>
      </c>
      <c r="I2526" s="151" t="s">
        <v>62</v>
      </c>
      <c r="J2526" s="151" t="s">
        <v>62</v>
      </c>
      <c r="K2526" s="151" t="s">
        <v>736</v>
      </c>
      <c r="L2526" s="151" t="s">
        <v>1479</v>
      </c>
      <c r="M2526" s="158">
        <v>-1047.6300000000001</v>
      </c>
    </row>
    <row r="2527" spans="1:13" hidden="1" outlineLevel="2" x14ac:dyDescent="0.2">
      <c r="A2527" s="156">
        <v>202012</v>
      </c>
      <c r="B2527" s="150">
        <v>40200042</v>
      </c>
      <c r="C2527" s="151" t="s">
        <v>874</v>
      </c>
      <c r="D2527" s="152">
        <v>44195</v>
      </c>
      <c r="E2527" s="151" t="s">
        <v>316</v>
      </c>
      <c r="F2527" s="151" t="s">
        <v>317</v>
      </c>
      <c r="G2527" s="151" t="s">
        <v>817</v>
      </c>
      <c r="H2527" s="151" t="s">
        <v>540</v>
      </c>
      <c r="I2527" s="151" t="s">
        <v>62</v>
      </c>
      <c r="J2527" s="151" t="s">
        <v>62</v>
      </c>
      <c r="K2527" s="151" t="s">
        <v>736</v>
      </c>
      <c r="L2527" s="151" t="s">
        <v>2120</v>
      </c>
      <c r="M2527" s="158">
        <v>-1006.59</v>
      </c>
    </row>
    <row r="2528" spans="1:13" hidden="1" outlineLevel="2" x14ac:dyDescent="0.2">
      <c r="A2528" s="156">
        <v>202012</v>
      </c>
      <c r="B2528" s="150">
        <v>40200042</v>
      </c>
      <c r="C2528" s="151" t="s">
        <v>874</v>
      </c>
      <c r="D2528" s="152">
        <v>44195</v>
      </c>
      <c r="E2528" s="151" t="s">
        <v>316</v>
      </c>
      <c r="F2528" s="151" t="s">
        <v>317</v>
      </c>
      <c r="G2528" s="151" t="s">
        <v>817</v>
      </c>
      <c r="H2528" s="151" t="s">
        <v>540</v>
      </c>
      <c r="I2528" s="151" t="s">
        <v>62</v>
      </c>
      <c r="J2528" s="151" t="s">
        <v>62</v>
      </c>
      <c r="K2528" s="151" t="s">
        <v>736</v>
      </c>
      <c r="L2528" s="151" t="s">
        <v>1647</v>
      </c>
      <c r="M2528" s="158">
        <v>-981.35</v>
      </c>
    </row>
    <row r="2529" spans="1:13" hidden="1" outlineLevel="2" x14ac:dyDescent="0.2">
      <c r="A2529" s="156">
        <v>202012</v>
      </c>
      <c r="B2529" s="150">
        <v>40200042</v>
      </c>
      <c r="C2529" s="151" t="s">
        <v>874</v>
      </c>
      <c r="D2529" s="152">
        <v>44195</v>
      </c>
      <c r="E2529" s="151" t="s">
        <v>322</v>
      </c>
      <c r="F2529" s="151" t="s">
        <v>323</v>
      </c>
      <c r="G2529" s="151" t="s">
        <v>876</v>
      </c>
      <c r="H2529" s="151" t="s">
        <v>466</v>
      </c>
      <c r="I2529" s="151" t="s">
        <v>62</v>
      </c>
      <c r="J2529" s="151" t="s">
        <v>62</v>
      </c>
      <c r="K2529" s="151" t="s">
        <v>736</v>
      </c>
      <c r="L2529" s="151" t="s">
        <v>2121</v>
      </c>
      <c r="M2529" s="158">
        <v>-491.25</v>
      </c>
    </row>
    <row r="2530" spans="1:13" hidden="1" outlineLevel="2" x14ac:dyDescent="0.2">
      <c r="A2530" s="156">
        <v>202012</v>
      </c>
      <c r="B2530" s="150">
        <v>40200042</v>
      </c>
      <c r="C2530" s="151" t="s">
        <v>874</v>
      </c>
      <c r="D2530" s="152">
        <v>44195</v>
      </c>
      <c r="E2530" s="151" t="s">
        <v>316</v>
      </c>
      <c r="F2530" s="151" t="s">
        <v>317</v>
      </c>
      <c r="G2530" s="151" t="s">
        <v>817</v>
      </c>
      <c r="H2530" s="151" t="s">
        <v>536</v>
      </c>
      <c r="I2530" s="151" t="s">
        <v>62</v>
      </c>
      <c r="J2530" s="151" t="s">
        <v>62</v>
      </c>
      <c r="K2530" s="151" t="s">
        <v>736</v>
      </c>
      <c r="L2530" s="151" t="s">
        <v>1106</v>
      </c>
      <c r="M2530" s="158">
        <v>-146.28</v>
      </c>
    </row>
    <row r="2531" spans="1:13" hidden="1" outlineLevel="2" x14ac:dyDescent="0.2">
      <c r="A2531" s="156">
        <v>202012</v>
      </c>
      <c r="B2531" s="150">
        <v>40200042</v>
      </c>
      <c r="C2531" s="151" t="s">
        <v>874</v>
      </c>
      <c r="D2531" s="152">
        <v>44195</v>
      </c>
      <c r="E2531" s="151" t="s">
        <v>316</v>
      </c>
      <c r="F2531" s="151" t="s">
        <v>317</v>
      </c>
      <c r="G2531" s="151" t="s">
        <v>817</v>
      </c>
      <c r="H2531" s="151" t="s">
        <v>536</v>
      </c>
      <c r="I2531" s="151" t="s">
        <v>62</v>
      </c>
      <c r="J2531" s="151" t="s">
        <v>62</v>
      </c>
      <c r="K2531" s="151" t="s">
        <v>736</v>
      </c>
      <c r="L2531" s="151" t="s">
        <v>2122</v>
      </c>
      <c r="M2531" s="158">
        <v>-123.02</v>
      </c>
    </row>
    <row r="2532" spans="1:13" hidden="1" outlineLevel="2" x14ac:dyDescent="0.2">
      <c r="A2532" s="156">
        <v>202012</v>
      </c>
      <c r="B2532" s="150">
        <v>40200042</v>
      </c>
      <c r="C2532" s="151" t="s">
        <v>874</v>
      </c>
      <c r="D2532" s="152">
        <v>44195</v>
      </c>
      <c r="E2532" s="151" t="s">
        <v>316</v>
      </c>
      <c r="F2532" s="151" t="s">
        <v>317</v>
      </c>
      <c r="G2532" s="151" t="s">
        <v>817</v>
      </c>
      <c r="H2532" s="151" t="s">
        <v>536</v>
      </c>
      <c r="I2532" s="151" t="s">
        <v>62</v>
      </c>
      <c r="J2532" s="151" t="s">
        <v>62</v>
      </c>
      <c r="K2532" s="151" t="s">
        <v>736</v>
      </c>
      <c r="L2532" s="151" t="s">
        <v>2123</v>
      </c>
      <c r="M2532" s="158">
        <v>-146.28</v>
      </c>
    </row>
    <row r="2533" spans="1:13" hidden="1" outlineLevel="2" x14ac:dyDescent="0.2">
      <c r="A2533" s="156">
        <v>202012</v>
      </c>
      <c r="B2533" s="150">
        <v>40200042</v>
      </c>
      <c r="C2533" s="151" t="s">
        <v>874</v>
      </c>
      <c r="D2533" s="152">
        <v>44195</v>
      </c>
      <c r="E2533" s="151" t="s">
        <v>316</v>
      </c>
      <c r="F2533" s="151" t="s">
        <v>317</v>
      </c>
      <c r="G2533" s="151" t="s">
        <v>817</v>
      </c>
      <c r="H2533" s="151" t="s">
        <v>536</v>
      </c>
      <c r="I2533" s="151" t="s">
        <v>62</v>
      </c>
      <c r="J2533" s="151" t="s">
        <v>62</v>
      </c>
      <c r="K2533" s="151" t="s">
        <v>736</v>
      </c>
      <c r="L2533" s="151" t="s">
        <v>1223</v>
      </c>
      <c r="M2533" s="158">
        <v>-96.28</v>
      </c>
    </row>
    <row r="2534" spans="1:13" hidden="1" outlineLevel="2" x14ac:dyDescent="0.2">
      <c r="A2534" s="156">
        <v>202012</v>
      </c>
      <c r="B2534" s="150">
        <v>40200042</v>
      </c>
      <c r="C2534" s="151" t="s">
        <v>874</v>
      </c>
      <c r="D2534" s="152">
        <v>44195</v>
      </c>
      <c r="E2534" s="151" t="s">
        <v>316</v>
      </c>
      <c r="F2534" s="151" t="s">
        <v>317</v>
      </c>
      <c r="G2534" s="151" t="s">
        <v>817</v>
      </c>
      <c r="H2534" s="151" t="s">
        <v>536</v>
      </c>
      <c r="I2534" s="151" t="s">
        <v>62</v>
      </c>
      <c r="J2534" s="151" t="s">
        <v>62</v>
      </c>
      <c r="K2534" s="151" t="s">
        <v>736</v>
      </c>
      <c r="L2534" s="151" t="s">
        <v>1587</v>
      </c>
      <c r="M2534" s="158">
        <v>-123.45</v>
      </c>
    </row>
    <row r="2535" spans="1:13" hidden="1" outlineLevel="2" x14ac:dyDescent="0.2">
      <c r="A2535" s="156">
        <v>202012</v>
      </c>
      <c r="B2535" s="150">
        <v>40200042</v>
      </c>
      <c r="C2535" s="151" t="s">
        <v>874</v>
      </c>
      <c r="D2535" s="152">
        <v>44195</v>
      </c>
      <c r="E2535" s="151" t="s">
        <v>316</v>
      </c>
      <c r="F2535" s="151" t="s">
        <v>317</v>
      </c>
      <c r="G2535" s="151" t="s">
        <v>817</v>
      </c>
      <c r="H2535" s="151" t="s">
        <v>536</v>
      </c>
      <c r="I2535" s="151" t="s">
        <v>62</v>
      </c>
      <c r="J2535" s="151" t="s">
        <v>62</v>
      </c>
      <c r="K2535" s="151" t="s">
        <v>736</v>
      </c>
      <c r="L2535" s="151" t="s">
        <v>1323</v>
      </c>
      <c r="M2535" s="158">
        <v>-121.28</v>
      </c>
    </row>
    <row r="2536" spans="1:13" hidden="1" outlineLevel="2" x14ac:dyDescent="0.2">
      <c r="A2536" s="156">
        <v>202012</v>
      </c>
      <c r="B2536" s="150">
        <v>40200042</v>
      </c>
      <c r="C2536" s="151" t="s">
        <v>874</v>
      </c>
      <c r="D2536" s="152">
        <v>44195</v>
      </c>
      <c r="E2536" s="151" t="s">
        <v>316</v>
      </c>
      <c r="F2536" s="151" t="s">
        <v>317</v>
      </c>
      <c r="G2536" s="151" t="s">
        <v>817</v>
      </c>
      <c r="H2536" s="151" t="s">
        <v>536</v>
      </c>
      <c r="I2536" s="151" t="s">
        <v>62</v>
      </c>
      <c r="J2536" s="151" t="s">
        <v>62</v>
      </c>
      <c r="K2536" s="151" t="s">
        <v>736</v>
      </c>
      <c r="L2536" s="151" t="s">
        <v>1476</v>
      </c>
      <c r="M2536" s="158">
        <v>-121.28</v>
      </c>
    </row>
    <row r="2537" spans="1:13" hidden="1" outlineLevel="2" x14ac:dyDescent="0.2">
      <c r="A2537" s="156">
        <v>202012</v>
      </c>
      <c r="B2537" s="150">
        <v>40200042</v>
      </c>
      <c r="C2537" s="151" t="s">
        <v>874</v>
      </c>
      <c r="D2537" s="152">
        <v>44195</v>
      </c>
      <c r="E2537" s="151" t="s">
        <v>316</v>
      </c>
      <c r="F2537" s="151" t="s">
        <v>317</v>
      </c>
      <c r="G2537" s="151" t="s">
        <v>817</v>
      </c>
      <c r="H2537" s="151" t="s">
        <v>536</v>
      </c>
      <c r="I2537" s="151" t="s">
        <v>62</v>
      </c>
      <c r="J2537" s="151" t="s">
        <v>62</v>
      </c>
      <c r="K2537" s="151" t="s">
        <v>736</v>
      </c>
      <c r="L2537" s="151" t="s">
        <v>1650</v>
      </c>
      <c r="M2537" s="158">
        <v>-123.45</v>
      </c>
    </row>
    <row r="2538" spans="1:13" hidden="1" outlineLevel="2" x14ac:dyDescent="0.2">
      <c r="A2538" s="156">
        <v>202012</v>
      </c>
      <c r="B2538" s="150">
        <v>40200042</v>
      </c>
      <c r="C2538" s="151" t="s">
        <v>874</v>
      </c>
      <c r="D2538" s="152">
        <v>44195</v>
      </c>
      <c r="E2538" s="151" t="s">
        <v>316</v>
      </c>
      <c r="F2538" s="151" t="s">
        <v>317</v>
      </c>
      <c r="G2538" s="151" t="s">
        <v>817</v>
      </c>
      <c r="H2538" s="151" t="s">
        <v>540</v>
      </c>
      <c r="I2538" s="151" t="s">
        <v>62</v>
      </c>
      <c r="J2538" s="151" t="s">
        <v>62</v>
      </c>
      <c r="K2538" s="151" t="s">
        <v>736</v>
      </c>
      <c r="L2538" s="151" t="s">
        <v>2124</v>
      </c>
      <c r="M2538" s="158">
        <v>-1265.06</v>
      </c>
    </row>
    <row r="2539" spans="1:13" hidden="1" outlineLevel="2" x14ac:dyDescent="0.2">
      <c r="A2539" s="156">
        <v>202012</v>
      </c>
      <c r="B2539" s="150">
        <v>40200042</v>
      </c>
      <c r="C2539" s="151" t="s">
        <v>874</v>
      </c>
      <c r="D2539" s="152">
        <v>44195</v>
      </c>
      <c r="E2539" s="151" t="s">
        <v>316</v>
      </c>
      <c r="F2539" s="151" t="s">
        <v>317</v>
      </c>
      <c r="G2539" s="151" t="s">
        <v>817</v>
      </c>
      <c r="H2539" s="151" t="s">
        <v>540</v>
      </c>
      <c r="I2539" s="151" t="s">
        <v>62</v>
      </c>
      <c r="J2539" s="151" t="s">
        <v>62</v>
      </c>
      <c r="K2539" s="151" t="s">
        <v>736</v>
      </c>
      <c r="L2539" s="151" t="s">
        <v>2125</v>
      </c>
      <c r="M2539" s="158">
        <v>-1283.46</v>
      </c>
    </row>
    <row r="2540" spans="1:13" hidden="1" outlineLevel="2" x14ac:dyDescent="0.2">
      <c r="A2540" s="156">
        <v>202012</v>
      </c>
      <c r="B2540" s="150">
        <v>40200042</v>
      </c>
      <c r="C2540" s="151" t="s">
        <v>874</v>
      </c>
      <c r="D2540" s="152">
        <v>44195</v>
      </c>
      <c r="E2540" s="151" t="s">
        <v>316</v>
      </c>
      <c r="F2540" s="151" t="s">
        <v>317</v>
      </c>
      <c r="G2540" s="151" t="s">
        <v>817</v>
      </c>
      <c r="H2540" s="151" t="s">
        <v>540</v>
      </c>
      <c r="I2540" s="151" t="s">
        <v>62</v>
      </c>
      <c r="J2540" s="151" t="s">
        <v>62</v>
      </c>
      <c r="K2540" s="151" t="s">
        <v>736</v>
      </c>
      <c r="L2540" s="151" t="s">
        <v>1968</v>
      </c>
      <c r="M2540" s="158">
        <v>-2097.35</v>
      </c>
    </row>
    <row r="2541" spans="1:13" hidden="1" outlineLevel="2" x14ac:dyDescent="0.2">
      <c r="A2541" s="156">
        <v>202012</v>
      </c>
      <c r="B2541" s="150">
        <v>40200042</v>
      </c>
      <c r="C2541" s="151" t="s">
        <v>874</v>
      </c>
      <c r="D2541" s="152">
        <v>44195</v>
      </c>
      <c r="E2541" s="151" t="s">
        <v>316</v>
      </c>
      <c r="F2541" s="151" t="s">
        <v>317</v>
      </c>
      <c r="G2541" s="151" t="s">
        <v>817</v>
      </c>
      <c r="H2541" s="151" t="s">
        <v>540</v>
      </c>
      <c r="I2541" s="151" t="s">
        <v>62</v>
      </c>
      <c r="J2541" s="151" t="s">
        <v>62</v>
      </c>
      <c r="K2541" s="151" t="s">
        <v>736</v>
      </c>
      <c r="L2541" s="151" t="s">
        <v>1963</v>
      </c>
      <c r="M2541" s="158">
        <v>-7014</v>
      </c>
    </row>
    <row r="2542" spans="1:13" hidden="1" outlineLevel="2" x14ac:dyDescent="0.2">
      <c r="A2542" s="156">
        <v>202012</v>
      </c>
      <c r="B2542" s="150">
        <v>40200042</v>
      </c>
      <c r="C2542" s="151" t="s">
        <v>874</v>
      </c>
      <c r="D2542" s="152">
        <v>44195</v>
      </c>
      <c r="E2542" s="151" t="s">
        <v>316</v>
      </c>
      <c r="F2542" s="151" t="s">
        <v>317</v>
      </c>
      <c r="G2542" s="151" t="s">
        <v>817</v>
      </c>
      <c r="H2542" s="151" t="s">
        <v>443</v>
      </c>
      <c r="I2542" s="151" t="s">
        <v>62</v>
      </c>
      <c r="J2542" s="151" t="s">
        <v>62</v>
      </c>
      <c r="K2542" s="151" t="s">
        <v>736</v>
      </c>
      <c r="L2542" s="151" t="s">
        <v>1650</v>
      </c>
      <c r="M2542" s="158">
        <v>123.45</v>
      </c>
    </row>
    <row r="2543" spans="1:13" hidden="1" outlineLevel="2" x14ac:dyDescent="0.2">
      <c r="A2543" s="156">
        <v>202012</v>
      </c>
      <c r="B2543" s="150">
        <v>40200042</v>
      </c>
      <c r="C2543" s="151" t="s">
        <v>874</v>
      </c>
      <c r="D2543" s="152">
        <v>44195</v>
      </c>
      <c r="E2543" s="151" t="s">
        <v>316</v>
      </c>
      <c r="F2543" s="151" t="s">
        <v>317</v>
      </c>
      <c r="G2543" s="151" t="s">
        <v>817</v>
      </c>
      <c r="H2543" s="151" t="s">
        <v>443</v>
      </c>
      <c r="I2543" s="151" t="s">
        <v>62</v>
      </c>
      <c r="J2543" s="151" t="s">
        <v>62</v>
      </c>
      <c r="K2543" s="151" t="s">
        <v>736</v>
      </c>
      <c r="L2543" s="151" t="s">
        <v>1974</v>
      </c>
      <c r="M2543" s="158">
        <v>123.45</v>
      </c>
    </row>
    <row r="2544" spans="1:13" hidden="1" outlineLevel="2" x14ac:dyDescent="0.2">
      <c r="A2544" s="156">
        <v>202012</v>
      </c>
      <c r="B2544" s="150">
        <v>40200042</v>
      </c>
      <c r="C2544" s="151" t="s">
        <v>874</v>
      </c>
      <c r="D2544" s="152">
        <v>44195</v>
      </c>
      <c r="E2544" s="151" t="s">
        <v>316</v>
      </c>
      <c r="F2544" s="151" t="s">
        <v>317</v>
      </c>
      <c r="G2544" s="151" t="s">
        <v>817</v>
      </c>
      <c r="H2544" s="151" t="s">
        <v>443</v>
      </c>
      <c r="I2544" s="151" t="s">
        <v>62</v>
      </c>
      <c r="J2544" s="151" t="s">
        <v>62</v>
      </c>
      <c r="K2544" s="151" t="s">
        <v>736</v>
      </c>
      <c r="L2544" s="151" t="s">
        <v>2126</v>
      </c>
      <c r="M2544" s="158">
        <v>123.45</v>
      </c>
    </row>
    <row r="2545" spans="1:13" hidden="1" outlineLevel="2" x14ac:dyDescent="0.2">
      <c r="A2545" s="156">
        <v>202012</v>
      </c>
      <c r="B2545" s="150">
        <v>40200042</v>
      </c>
      <c r="C2545" s="151" t="s">
        <v>874</v>
      </c>
      <c r="D2545" s="152">
        <v>44195</v>
      </c>
      <c r="E2545" s="151" t="s">
        <v>316</v>
      </c>
      <c r="F2545" s="151" t="s">
        <v>317</v>
      </c>
      <c r="G2545" s="151" t="s">
        <v>817</v>
      </c>
      <c r="H2545" s="151" t="s">
        <v>443</v>
      </c>
      <c r="I2545" s="151" t="s">
        <v>62</v>
      </c>
      <c r="J2545" s="151" t="s">
        <v>62</v>
      </c>
      <c r="K2545" s="151" t="s">
        <v>736</v>
      </c>
      <c r="L2545" s="151" t="s">
        <v>1774</v>
      </c>
      <c r="M2545" s="158">
        <v>123.45</v>
      </c>
    </row>
    <row r="2546" spans="1:13" hidden="1" outlineLevel="2" x14ac:dyDescent="0.2">
      <c r="A2546" s="156">
        <v>202012</v>
      </c>
      <c r="B2546" s="150">
        <v>40200042</v>
      </c>
      <c r="C2546" s="151" t="s">
        <v>874</v>
      </c>
      <c r="D2546" s="152">
        <v>44195</v>
      </c>
      <c r="E2546" s="151" t="s">
        <v>320</v>
      </c>
      <c r="F2546" s="151" t="s">
        <v>321</v>
      </c>
      <c r="G2546" s="151" t="s">
        <v>817</v>
      </c>
      <c r="H2546" s="151" t="s">
        <v>443</v>
      </c>
      <c r="I2546" s="151" t="s">
        <v>62</v>
      </c>
      <c r="J2546" s="151" t="s">
        <v>62</v>
      </c>
      <c r="K2546" s="151" t="s">
        <v>736</v>
      </c>
      <c r="L2546" s="151" t="s">
        <v>2117</v>
      </c>
      <c r="M2546" s="158">
        <v>-266.12</v>
      </c>
    </row>
    <row r="2547" spans="1:13" hidden="1" outlineLevel="2" x14ac:dyDescent="0.2">
      <c r="A2547" s="156">
        <v>202012</v>
      </c>
      <c r="B2547" s="150">
        <v>40200042</v>
      </c>
      <c r="C2547" s="151" t="s">
        <v>874</v>
      </c>
      <c r="D2547" s="152">
        <v>44195</v>
      </c>
      <c r="E2547" s="151" t="s">
        <v>320</v>
      </c>
      <c r="F2547" s="151" t="s">
        <v>321</v>
      </c>
      <c r="G2547" s="151" t="s">
        <v>807</v>
      </c>
      <c r="H2547" s="151" t="s">
        <v>392</v>
      </c>
      <c r="I2547" s="151" t="s">
        <v>62</v>
      </c>
      <c r="J2547" s="151" t="s">
        <v>62</v>
      </c>
      <c r="K2547" s="151" t="s">
        <v>736</v>
      </c>
      <c r="L2547" s="151" t="s">
        <v>2114</v>
      </c>
      <c r="M2547" s="158">
        <v>-288.49</v>
      </c>
    </row>
    <row r="2548" spans="1:13" hidden="1" outlineLevel="2" x14ac:dyDescent="0.2">
      <c r="A2548" s="156">
        <v>202012</v>
      </c>
      <c r="B2548" s="150">
        <v>40200042</v>
      </c>
      <c r="C2548" s="151" t="s">
        <v>874</v>
      </c>
      <c r="D2548" s="152">
        <v>44195</v>
      </c>
      <c r="E2548" s="151" t="s">
        <v>320</v>
      </c>
      <c r="F2548" s="151" t="s">
        <v>321</v>
      </c>
      <c r="G2548" s="151" t="s">
        <v>807</v>
      </c>
      <c r="H2548" s="151" t="s">
        <v>392</v>
      </c>
      <c r="I2548" s="151" t="s">
        <v>62</v>
      </c>
      <c r="J2548" s="151" t="s">
        <v>62</v>
      </c>
      <c r="K2548" s="151" t="s">
        <v>736</v>
      </c>
      <c r="L2548" s="151" t="s">
        <v>2116</v>
      </c>
      <c r="M2548" s="158">
        <v>-457.4</v>
      </c>
    </row>
    <row r="2549" spans="1:13" hidden="1" outlineLevel="2" x14ac:dyDescent="0.2">
      <c r="A2549" s="156">
        <v>202012</v>
      </c>
      <c r="B2549" s="150">
        <v>40200042</v>
      </c>
      <c r="C2549" s="151" t="s">
        <v>874</v>
      </c>
      <c r="D2549" s="152">
        <v>44195</v>
      </c>
      <c r="E2549" s="151" t="s">
        <v>332</v>
      </c>
      <c r="F2549" s="151" t="s">
        <v>333</v>
      </c>
      <c r="G2549" s="151" t="s">
        <v>976</v>
      </c>
      <c r="H2549" s="151" t="s">
        <v>348</v>
      </c>
      <c r="I2549" s="151" t="s">
        <v>62</v>
      </c>
      <c r="J2549" s="151" t="s">
        <v>62</v>
      </c>
      <c r="K2549" s="151" t="s">
        <v>736</v>
      </c>
      <c r="L2549" s="151" t="s">
        <v>2127</v>
      </c>
      <c r="M2549" s="158">
        <v>116268</v>
      </c>
    </row>
    <row r="2550" spans="1:13" hidden="1" outlineLevel="2" x14ac:dyDescent="0.2">
      <c r="A2550" s="156">
        <v>202012</v>
      </c>
      <c r="B2550" s="150">
        <v>40200042</v>
      </c>
      <c r="C2550" s="151" t="s">
        <v>874</v>
      </c>
      <c r="D2550" s="152">
        <v>44195</v>
      </c>
      <c r="E2550" s="151" t="s">
        <v>303</v>
      </c>
      <c r="F2550" s="151" t="s">
        <v>304</v>
      </c>
      <c r="G2550" s="151" t="s">
        <v>976</v>
      </c>
      <c r="H2550" s="151" t="s">
        <v>348</v>
      </c>
      <c r="I2550" s="151" t="s">
        <v>62</v>
      </c>
      <c r="J2550" s="151" t="s">
        <v>62</v>
      </c>
      <c r="K2550" s="151" t="s">
        <v>736</v>
      </c>
      <c r="L2550" s="151" t="s">
        <v>2128</v>
      </c>
      <c r="M2550" s="158">
        <v>317</v>
      </c>
    </row>
    <row r="2551" spans="1:13" hidden="1" outlineLevel="2" x14ac:dyDescent="0.2">
      <c r="A2551" s="156">
        <v>202012</v>
      </c>
      <c r="B2551" s="150">
        <v>40200042</v>
      </c>
      <c r="C2551" s="151" t="s">
        <v>874</v>
      </c>
      <c r="D2551" s="152">
        <v>44195</v>
      </c>
      <c r="E2551" s="151" t="s">
        <v>316</v>
      </c>
      <c r="F2551" s="151" t="s">
        <v>317</v>
      </c>
      <c r="G2551" s="151" t="s">
        <v>876</v>
      </c>
      <c r="H2551" s="151" t="s">
        <v>466</v>
      </c>
      <c r="I2551" s="151" t="s">
        <v>62</v>
      </c>
      <c r="J2551" s="151" t="s">
        <v>62</v>
      </c>
      <c r="K2551" s="151" t="s">
        <v>736</v>
      </c>
      <c r="L2551" s="151" t="s">
        <v>2129</v>
      </c>
      <c r="M2551" s="158">
        <v>-491.25</v>
      </c>
    </row>
    <row r="2552" spans="1:13" hidden="1" outlineLevel="2" x14ac:dyDescent="0.2">
      <c r="A2552" s="156">
        <v>202012</v>
      </c>
      <c r="B2552" s="150">
        <v>40200042</v>
      </c>
      <c r="C2552" s="151" t="s">
        <v>874</v>
      </c>
      <c r="D2552" s="152">
        <v>44195</v>
      </c>
      <c r="E2552" s="151" t="s">
        <v>316</v>
      </c>
      <c r="F2552" s="151" t="s">
        <v>317</v>
      </c>
      <c r="G2552" s="151" t="s">
        <v>876</v>
      </c>
      <c r="H2552" s="151" t="s">
        <v>360</v>
      </c>
      <c r="I2552" s="151" t="s">
        <v>62</v>
      </c>
      <c r="J2552" s="151" t="s">
        <v>62</v>
      </c>
      <c r="K2552" s="151" t="s">
        <v>736</v>
      </c>
      <c r="L2552" s="151" t="s">
        <v>2130</v>
      </c>
      <c r="M2552" s="158">
        <v>240</v>
      </c>
    </row>
    <row r="2553" spans="1:13" hidden="1" outlineLevel="2" x14ac:dyDescent="0.2">
      <c r="A2553" s="156">
        <v>202012</v>
      </c>
      <c r="B2553" s="150">
        <v>40200042</v>
      </c>
      <c r="C2553" s="151" t="s">
        <v>874</v>
      </c>
      <c r="D2553" s="152">
        <v>44195</v>
      </c>
      <c r="E2553" s="151" t="s">
        <v>316</v>
      </c>
      <c r="F2553" s="151" t="s">
        <v>317</v>
      </c>
      <c r="G2553" s="151" t="s">
        <v>876</v>
      </c>
      <c r="H2553" s="151" t="s">
        <v>360</v>
      </c>
      <c r="I2553" s="151" t="s">
        <v>62</v>
      </c>
      <c r="J2553" s="151" t="s">
        <v>62</v>
      </c>
      <c r="K2553" s="151" t="s">
        <v>736</v>
      </c>
      <c r="L2553" s="151" t="s">
        <v>2131</v>
      </c>
      <c r="M2553" s="158">
        <v>491.25</v>
      </c>
    </row>
    <row r="2554" spans="1:13" hidden="1" outlineLevel="2" x14ac:dyDescent="0.2">
      <c r="A2554" s="156">
        <v>202012</v>
      </c>
      <c r="B2554" s="150">
        <v>40200042</v>
      </c>
      <c r="C2554" s="151" t="s">
        <v>874</v>
      </c>
      <c r="D2554" s="152">
        <v>44195</v>
      </c>
      <c r="E2554" s="151" t="s">
        <v>322</v>
      </c>
      <c r="F2554" s="151" t="s">
        <v>323</v>
      </c>
      <c r="G2554" s="151" t="s">
        <v>876</v>
      </c>
      <c r="H2554" s="151" t="s">
        <v>466</v>
      </c>
      <c r="I2554" s="151" t="s">
        <v>62</v>
      </c>
      <c r="J2554" s="151" t="s">
        <v>62</v>
      </c>
      <c r="K2554" s="151" t="s">
        <v>736</v>
      </c>
      <c r="L2554" s="151" t="s">
        <v>2132</v>
      </c>
      <c r="M2554" s="158">
        <v>-491.25</v>
      </c>
    </row>
    <row r="2555" spans="1:13" hidden="1" outlineLevel="2" x14ac:dyDescent="0.2">
      <c r="A2555" s="156">
        <v>202012</v>
      </c>
      <c r="B2555" s="150">
        <v>40200042</v>
      </c>
      <c r="C2555" s="151" t="s">
        <v>874</v>
      </c>
      <c r="D2555" s="152">
        <v>44195</v>
      </c>
      <c r="E2555" s="151" t="s">
        <v>332</v>
      </c>
      <c r="F2555" s="151" t="s">
        <v>333</v>
      </c>
      <c r="G2555" s="151" t="s">
        <v>817</v>
      </c>
      <c r="H2555" s="151" t="s">
        <v>469</v>
      </c>
      <c r="I2555" s="151" t="s">
        <v>62</v>
      </c>
      <c r="J2555" s="151" t="s">
        <v>62</v>
      </c>
      <c r="K2555" s="151" t="s">
        <v>736</v>
      </c>
      <c r="L2555" s="151" t="s">
        <v>2127</v>
      </c>
      <c r="M2555" s="158">
        <v>-116268</v>
      </c>
    </row>
    <row r="2556" spans="1:13" hidden="1" outlineLevel="2" x14ac:dyDescent="0.2">
      <c r="A2556" s="156">
        <v>202012</v>
      </c>
      <c r="B2556" s="150">
        <v>40200042</v>
      </c>
      <c r="C2556" s="151" t="s">
        <v>874</v>
      </c>
      <c r="D2556" s="152">
        <v>44195</v>
      </c>
      <c r="E2556" s="151" t="s">
        <v>316</v>
      </c>
      <c r="F2556" s="151" t="s">
        <v>317</v>
      </c>
      <c r="G2556" s="151" t="s">
        <v>817</v>
      </c>
      <c r="H2556" s="151" t="s">
        <v>443</v>
      </c>
      <c r="I2556" s="151" t="s">
        <v>62</v>
      </c>
      <c r="J2556" s="151" t="s">
        <v>62</v>
      </c>
      <c r="K2556" s="151" t="s">
        <v>736</v>
      </c>
      <c r="L2556" s="151" t="s">
        <v>2133</v>
      </c>
      <c r="M2556" s="158">
        <v>121.28</v>
      </c>
    </row>
    <row r="2557" spans="1:13" hidden="1" outlineLevel="2" x14ac:dyDescent="0.2">
      <c r="A2557" s="156">
        <v>202012</v>
      </c>
      <c r="B2557" s="150">
        <v>40200042</v>
      </c>
      <c r="C2557" s="151" t="s">
        <v>874</v>
      </c>
      <c r="D2557" s="152">
        <v>44195</v>
      </c>
      <c r="E2557" s="151" t="s">
        <v>316</v>
      </c>
      <c r="F2557" s="151" t="s">
        <v>317</v>
      </c>
      <c r="G2557" s="151" t="s">
        <v>817</v>
      </c>
      <c r="H2557" s="151" t="s">
        <v>443</v>
      </c>
      <c r="I2557" s="151" t="s">
        <v>62</v>
      </c>
      <c r="J2557" s="151" t="s">
        <v>62</v>
      </c>
      <c r="K2557" s="151" t="s">
        <v>736</v>
      </c>
      <c r="L2557" s="151" t="s">
        <v>1106</v>
      </c>
      <c r="M2557" s="158">
        <v>146.28</v>
      </c>
    </row>
    <row r="2558" spans="1:13" hidden="1" outlineLevel="2" x14ac:dyDescent="0.2">
      <c r="A2558" s="156">
        <v>202012</v>
      </c>
      <c r="B2558" s="150">
        <v>40200042</v>
      </c>
      <c r="C2558" s="151" t="s">
        <v>874</v>
      </c>
      <c r="D2558" s="152">
        <v>44195</v>
      </c>
      <c r="E2558" s="151" t="s">
        <v>316</v>
      </c>
      <c r="F2558" s="151" t="s">
        <v>317</v>
      </c>
      <c r="G2558" s="151" t="s">
        <v>817</v>
      </c>
      <c r="H2558" s="151" t="s">
        <v>443</v>
      </c>
      <c r="I2558" s="151" t="s">
        <v>62</v>
      </c>
      <c r="J2558" s="151" t="s">
        <v>62</v>
      </c>
      <c r="K2558" s="151" t="s">
        <v>736</v>
      </c>
      <c r="L2558" s="151" t="s">
        <v>2122</v>
      </c>
      <c r="M2558" s="158">
        <v>123.02</v>
      </c>
    </row>
    <row r="2559" spans="1:13" hidden="1" outlineLevel="2" x14ac:dyDescent="0.2">
      <c r="A2559" s="156">
        <v>202012</v>
      </c>
      <c r="B2559" s="150">
        <v>40200042</v>
      </c>
      <c r="C2559" s="151" t="s">
        <v>874</v>
      </c>
      <c r="D2559" s="152">
        <v>44195</v>
      </c>
      <c r="E2559" s="151" t="s">
        <v>316</v>
      </c>
      <c r="F2559" s="151" t="s">
        <v>317</v>
      </c>
      <c r="G2559" s="151" t="s">
        <v>817</v>
      </c>
      <c r="H2559" s="151" t="s">
        <v>443</v>
      </c>
      <c r="I2559" s="151" t="s">
        <v>62</v>
      </c>
      <c r="J2559" s="151" t="s">
        <v>62</v>
      </c>
      <c r="K2559" s="151" t="s">
        <v>736</v>
      </c>
      <c r="L2559" s="151" t="s">
        <v>2123</v>
      </c>
      <c r="M2559" s="158">
        <v>146.28</v>
      </c>
    </row>
    <row r="2560" spans="1:13" hidden="1" outlineLevel="2" x14ac:dyDescent="0.2">
      <c r="A2560" s="156">
        <v>202012</v>
      </c>
      <c r="B2560" s="150">
        <v>40200042</v>
      </c>
      <c r="C2560" s="151" t="s">
        <v>874</v>
      </c>
      <c r="D2560" s="152">
        <v>44195</v>
      </c>
      <c r="E2560" s="151" t="s">
        <v>416</v>
      </c>
      <c r="F2560" s="151" t="s">
        <v>417</v>
      </c>
      <c r="G2560" s="151" t="s">
        <v>817</v>
      </c>
      <c r="H2560" s="151" t="s">
        <v>1280</v>
      </c>
      <c r="I2560" s="151" t="s">
        <v>62</v>
      </c>
      <c r="J2560" s="151" t="s">
        <v>62</v>
      </c>
      <c r="K2560" s="151" t="s">
        <v>736</v>
      </c>
      <c r="L2560" s="151" t="s">
        <v>2134</v>
      </c>
      <c r="M2560" s="158">
        <v>540</v>
      </c>
    </row>
    <row r="2561" spans="1:13" hidden="1" outlineLevel="2" x14ac:dyDescent="0.2">
      <c r="A2561" s="156">
        <v>202012</v>
      </c>
      <c r="B2561" s="150">
        <v>40200042</v>
      </c>
      <c r="C2561" s="151" t="s">
        <v>874</v>
      </c>
      <c r="D2561" s="152">
        <v>44195</v>
      </c>
      <c r="E2561" s="151" t="s">
        <v>416</v>
      </c>
      <c r="F2561" s="151" t="s">
        <v>417</v>
      </c>
      <c r="G2561" s="151" t="s">
        <v>817</v>
      </c>
      <c r="H2561" s="151" t="s">
        <v>443</v>
      </c>
      <c r="I2561" s="151" t="s">
        <v>62</v>
      </c>
      <c r="J2561" s="151" t="s">
        <v>62</v>
      </c>
      <c r="K2561" s="151" t="s">
        <v>736</v>
      </c>
      <c r="L2561" s="151" t="s">
        <v>2134</v>
      </c>
      <c r="M2561" s="158">
        <v>-540</v>
      </c>
    </row>
    <row r="2562" spans="1:13" hidden="1" outlineLevel="2" x14ac:dyDescent="0.2">
      <c r="A2562" s="156">
        <v>202012</v>
      </c>
      <c r="B2562" s="150">
        <v>40200042</v>
      </c>
      <c r="C2562" s="151" t="s">
        <v>874</v>
      </c>
      <c r="D2562" s="152">
        <v>44195</v>
      </c>
      <c r="E2562" s="151" t="s">
        <v>320</v>
      </c>
      <c r="F2562" s="151" t="s">
        <v>321</v>
      </c>
      <c r="G2562" s="151" t="s">
        <v>807</v>
      </c>
      <c r="H2562" s="151" t="s">
        <v>426</v>
      </c>
      <c r="I2562" s="151" t="s">
        <v>62</v>
      </c>
      <c r="J2562" s="151" t="s">
        <v>62</v>
      </c>
      <c r="K2562" s="151" t="s">
        <v>736</v>
      </c>
      <c r="L2562" s="151" t="s">
        <v>2119</v>
      </c>
      <c r="M2562" s="158">
        <v>996.88</v>
      </c>
    </row>
    <row r="2563" spans="1:13" hidden="1" outlineLevel="2" x14ac:dyDescent="0.2">
      <c r="A2563" s="156">
        <v>202012</v>
      </c>
      <c r="B2563" s="150">
        <v>40200042</v>
      </c>
      <c r="C2563" s="151" t="s">
        <v>874</v>
      </c>
      <c r="D2563" s="152">
        <v>44195</v>
      </c>
      <c r="E2563" s="151" t="s">
        <v>320</v>
      </c>
      <c r="F2563" s="151" t="s">
        <v>321</v>
      </c>
      <c r="G2563" s="151" t="s">
        <v>807</v>
      </c>
      <c r="H2563" s="151" t="s">
        <v>426</v>
      </c>
      <c r="I2563" s="151" t="s">
        <v>62</v>
      </c>
      <c r="J2563" s="151" t="s">
        <v>62</v>
      </c>
      <c r="K2563" s="151" t="s">
        <v>736</v>
      </c>
      <c r="L2563" s="151" t="s">
        <v>1479</v>
      </c>
      <c r="M2563" s="158">
        <v>1047.6300000000001</v>
      </c>
    </row>
    <row r="2564" spans="1:13" hidden="1" outlineLevel="2" x14ac:dyDescent="0.2">
      <c r="A2564" s="156">
        <v>202012</v>
      </c>
      <c r="B2564" s="150">
        <v>40200042</v>
      </c>
      <c r="C2564" s="151" t="s">
        <v>874</v>
      </c>
      <c r="D2564" s="152">
        <v>44195</v>
      </c>
      <c r="E2564" s="151" t="s">
        <v>320</v>
      </c>
      <c r="F2564" s="151" t="s">
        <v>321</v>
      </c>
      <c r="G2564" s="151" t="s">
        <v>807</v>
      </c>
      <c r="H2564" s="151" t="s">
        <v>426</v>
      </c>
      <c r="I2564" s="151" t="s">
        <v>62</v>
      </c>
      <c r="J2564" s="151" t="s">
        <v>62</v>
      </c>
      <c r="K2564" s="151" t="s">
        <v>736</v>
      </c>
      <c r="L2564" s="151" t="s">
        <v>2120</v>
      </c>
      <c r="M2564" s="158">
        <v>1006.59</v>
      </c>
    </row>
    <row r="2565" spans="1:13" hidden="1" outlineLevel="2" x14ac:dyDescent="0.2">
      <c r="A2565" s="156">
        <v>202012</v>
      </c>
      <c r="B2565" s="150">
        <v>40200042</v>
      </c>
      <c r="C2565" s="151" t="s">
        <v>874</v>
      </c>
      <c r="D2565" s="152">
        <v>44195</v>
      </c>
      <c r="E2565" s="151" t="s">
        <v>320</v>
      </c>
      <c r="F2565" s="151" t="s">
        <v>321</v>
      </c>
      <c r="G2565" s="151" t="s">
        <v>807</v>
      </c>
      <c r="H2565" s="151" t="s">
        <v>426</v>
      </c>
      <c r="I2565" s="151" t="s">
        <v>62</v>
      </c>
      <c r="J2565" s="151" t="s">
        <v>62</v>
      </c>
      <c r="K2565" s="151" t="s">
        <v>736</v>
      </c>
      <c r="L2565" s="151" t="s">
        <v>1647</v>
      </c>
      <c r="M2565" s="158">
        <v>981.35</v>
      </c>
    </row>
    <row r="2566" spans="1:13" hidden="1" outlineLevel="2" x14ac:dyDescent="0.2">
      <c r="A2566" s="156">
        <v>202012</v>
      </c>
      <c r="B2566" s="150">
        <v>40200042</v>
      </c>
      <c r="C2566" s="151" t="s">
        <v>874</v>
      </c>
      <c r="D2566" s="152">
        <v>44195</v>
      </c>
      <c r="E2566" s="151" t="s">
        <v>320</v>
      </c>
      <c r="F2566" s="151" t="s">
        <v>321</v>
      </c>
      <c r="G2566" s="151" t="s">
        <v>807</v>
      </c>
      <c r="H2566" s="151" t="s">
        <v>426</v>
      </c>
      <c r="I2566" s="151" t="s">
        <v>62</v>
      </c>
      <c r="J2566" s="151" t="s">
        <v>62</v>
      </c>
      <c r="K2566" s="151" t="s">
        <v>736</v>
      </c>
      <c r="L2566" s="151" t="s">
        <v>2135</v>
      </c>
      <c r="M2566" s="158">
        <v>1265.06</v>
      </c>
    </row>
    <row r="2567" spans="1:13" hidden="1" outlineLevel="2" x14ac:dyDescent="0.2">
      <c r="A2567" s="156">
        <v>202012</v>
      </c>
      <c r="B2567" s="150">
        <v>40200042</v>
      </c>
      <c r="C2567" s="151" t="s">
        <v>874</v>
      </c>
      <c r="D2567" s="152">
        <v>44195</v>
      </c>
      <c r="E2567" s="151" t="s">
        <v>320</v>
      </c>
      <c r="F2567" s="151" t="s">
        <v>321</v>
      </c>
      <c r="G2567" s="151" t="s">
        <v>807</v>
      </c>
      <c r="H2567" s="151" t="s">
        <v>426</v>
      </c>
      <c r="I2567" s="151" t="s">
        <v>62</v>
      </c>
      <c r="J2567" s="151" t="s">
        <v>62</v>
      </c>
      <c r="K2567" s="151" t="s">
        <v>736</v>
      </c>
      <c r="L2567" s="151" t="s">
        <v>2125</v>
      </c>
      <c r="M2567" s="158">
        <v>1283.46</v>
      </c>
    </row>
    <row r="2568" spans="1:13" hidden="1" outlineLevel="2" x14ac:dyDescent="0.2">
      <c r="A2568" s="156">
        <v>202012</v>
      </c>
      <c r="B2568" s="150">
        <v>40200042</v>
      </c>
      <c r="C2568" s="151" t="s">
        <v>874</v>
      </c>
      <c r="D2568" s="152">
        <v>44195</v>
      </c>
      <c r="E2568" s="151" t="s">
        <v>320</v>
      </c>
      <c r="F2568" s="151" t="s">
        <v>321</v>
      </c>
      <c r="G2568" s="151" t="s">
        <v>807</v>
      </c>
      <c r="H2568" s="151" t="s">
        <v>426</v>
      </c>
      <c r="I2568" s="151" t="s">
        <v>62</v>
      </c>
      <c r="J2568" s="151" t="s">
        <v>62</v>
      </c>
      <c r="K2568" s="151" t="s">
        <v>736</v>
      </c>
      <c r="L2568" s="151" t="s">
        <v>1968</v>
      </c>
      <c r="M2568" s="158">
        <v>2097.35</v>
      </c>
    </row>
    <row r="2569" spans="1:13" hidden="1" outlineLevel="2" x14ac:dyDescent="0.2">
      <c r="A2569" s="156">
        <v>202012</v>
      </c>
      <c r="B2569" s="150">
        <v>40200042</v>
      </c>
      <c r="C2569" s="151" t="s">
        <v>874</v>
      </c>
      <c r="D2569" s="152">
        <v>44195</v>
      </c>
      <c r="E2569" s="151" t="s">
        <v>320</v>
      </c>
      <c r="F2569" s="151" t="s">
        <v>321</v>
      </c>
      <c r="G2569" s="151" t="s">
        <v>807</v>
      </c>
      <c r="H2569" s="151" t="s">
        <v>426</v>
      </c>
      <c r="I2569" s="151" t="s">
        <v>62</v>
      </c>
      <c r="J2569" s="151" t="s">
        <v>62</v>
      </c>
      <c r="K2569" s="151" t="s">
        <v>736</v>
      </c>
      <c r="L2569" s="151" t="s">
        <v>1963</v>
      </c>
      <c r="M2569" s="158">
        <v>7014</v>
      </c>
    </row>
    <row r="2570" spans="1:13" hidden="1" outlineLevel="2" x14ac:dyDescent="0.2">
      <c r="A2570" s="156">
        <v>202012</v>
      </c>
      <c r="B2570" s="150">
        <v>40200042</v>
      </c>
      <c r="C2570" s="151" t="s">
        <v>874</v>
      </c>
      <c r="D2570" s="152">
        <v>44195</v>
      </c>
      <c r="E2570" s="151" t="s">
        <v>320</v>
      </c>
      <c r="F2570" s="151" t="s">
        <v>321</v>
      </c>
      <c r="G2570" s="151" t="s">
        <v>807</v>
      </c>
      <c r="H2570" s="151" t="s">
        <v>426</v>
      </c>
      <c r="I2570" s="151" t="s">
        <v>62</v>
      </c>
      <c r="J2570" s="151" t="s">
        <v>62</v>
      </c>
      <c r="K2570" s="151" t="s">
        <v>736</v>
      </c>
      <c r="L2570" s="151" t="s">
        <v>2115</v>
      </c>
      <c r="M2570" s="158">
        <v>330.95</v>
      </c>
    </row>
    <row r="2571" spans="1:13" hidden="1" outlineLevel="2" x14ac:dyDescent="0.2">
      <c r="A2571" s="156">
        <v>202012</v>
      </c>
      <c r="B2571" s="150">
        <v>40200042</v>
      </c>
      <c r="C2571" s="151" t="s">
        <v>874</v>
      </c>
      <c r="D2571" s="152">
        <v>44195</v>
      </c>
      <c r="E2571" s="151" t="s">
        <v>445</v>
      </c>
      <c r="F2571" s="151" t="s">
        <v>446</v>
      </c>
      <c r="G2571" s="151" t="s">
        <v>817</v>
      </c>
      <c r="H2571" s="151" t="s">
        <v>1402</v>
      </c>
      <c r="I2571" s="151" t="s">
        <v>62</v>
      </c>
      <c r="J2571" s="151" t="s">
        <v>62</v>
      </c>
      <c r="K2571" s="151" t="s">
        <v>1401</v>
      </c>
      <c r="L2571" s="151" t="s">
        <v>2136</v>
      </c>
      <c r="M2571" s="158">
        <v>1300</v>
      </c>
    </row>
    <row r="2572" spans="1:13" hidden="1" outlineLevel="2" x14ac:dyDescent="0.2">
      <c r="A2572" s="156">
        <v>202012</v>
      </c>
      <c r="B2572" s="150">
        <v>40200042</v>
      </c>
      <c r="C2572" s="151" t="s">
        <v>874</v>
      </c>
      <c r="D2572" s="152">
        <v>44195</v>
      </c>
      <c r="E2572" s="151" t="s">
        <v>303</v>
      </c>
      <c r="F2572" s="151" t="s">
        <v>304</v>
      </c>
      <c r="G2572" s="151" t="s">
        <v>817</v>
      </c>
      <c r="H2572" s="151" t="s">
        <v>469</v>
      </c>
      <c r="I2572" s="151" t="s">
        <v>62</v>
      </c>
      <c r="J2572" s="151" t="s">
        <v>62</v>
      </c>
      <c r="K2572" s="151" t="s">
        <v>736</v>
      </c>
      <c r="L2572" s="151" t="s">
        <v>2128</v>
      </c>
      <c r="M2572" s="158">
        <v>-317</v>
      </c>
    </row>
    <row r="2573" spans="1:13" hidden="1" outlineLevel="2" x14ac:dyDescent="0.2">
      <c r="A2573" s="156">
        <v>202012</v>
      </c>
      <c r="B2573" s="150">
        <v>40200042</v>
      </c>
      <c r="C2573" s="151" t="s">
        <v>874</v>
      </c>
      <c r="D2573" s="152">
        <v>44195</v>
      </c>
      <c r="E2573" s="151" t="s">
        <v>322</v>
      </c>
      <c r="F2573" s="151" t="s">
        <v>323</v>
      </c>
      <c r="G2573" s="151" t="s">
        <v>876</v>
      </c>
      <c r="H2573" s="151" t="s">
        <v>466</v>
      </c>
      <c r="I2573" s="151" t="s">
        <v>62</v>
      </c>
      <c r="J2573" s="151" t="s">
        <v>62</v>
      </c>
      <c r="K2573" s="151" t="s">
        <v>736</v>
      </c>
      <c r="L2573" s="151" t="s">
        <v>2137</v>
      </c>
      <c r="M2573" s="158">
        <v>-475</v>
      </c>
    </row>
    <row r="2574" spans="1:13" hidden="1" outlineLevel="2" x14ac:dyDescent="0.2">
      <c r="A2574" s="156">
        <v>202012</v>
      </c>
      <c r="B2574" s="150">
        <v>40200042</v>
      </c>
      <c r="C2574" s="151" t="s">
        <v>874</v>
      </c>
      <c r="D2574" s="152">
        <v>44195</v>
      </c>
      <c r="E2574" s="151" t="s">
        <v>322</v>
      </c>
      <c r="F2574" s="151" t="s">
        <v>323</v>
      </c>
      <c r="G2574" s="151" t="s">
        <v>876</v>
      </c>
      <c r="H2574" s="151" t="s">
        <v>466</v>
      </c>
      <c r="I2574" s="151" t="s">
        <v>62</v>
      </c>
      <c r="J2574" s="151" t="s">
        <v>62</v>
      </c>
      <c r="K2574" s="151" t="s">
        <v>736</v>
      </c>
      <c r="L2574" s="151" t="s">
        <v>2138</v>
      </c>
      <c r="M2574" s="158">
        <v>-491.25</v>
      </c>
    </row>
    <row r="2575" spans="1:13" hidden="1" outlineLevel="2" x14ac:dyDescent="0.2">
      <c r="A2575" s="156">
        <v>202012</v>
      </c>
      <c r="B2575" s="150">
        <v>40200042</v>
      </c>
      <c r="C2575" s="151" t="s">
        <v>874</v>
      </c>
      <c r="D2575" s="152">
        <v>44195</v>
      </c>
      <c r="E2575" s="151" t="s">
        <v>322</v>
      </c>
      <c r="F2575" s="151" t="s">
        <v>323</v>
      </c>
      <c r="G2575" s="151" t="s">
        <v>876</v>
      </c>
      <c r="H2575" s="151" t="s">
        <v>360</v>
      </c>
      <c r="I2575" s="151" t="s">
        <v>62</v>
      </c>
      <c r="J2575" s="151" t="s">
        <v>62</v>
      </c>
      <c r="K2575" s="151" t="s">
        <v>736</v>
      </c>
      <c r="L2575" s="151" t="s">
        <v>2132</v>
      </c>
      <c r="M2575" s="158">
        <v>491.25</v>
      </c>
    </row>
    <row r="2576" spans="1:13" hidden="1" outlineLevel="2" x14ac:dyDescent="0.2">
      <c r="A2576" s="156">
        <v>202012</v>
      </c>
      <c r="B2576" s="150">
        <v>40200042</v>
      </c>
      <c r="C2576" s="151" t="s">
        <v>874</v>
      </c>
      <c r="D2576" s="152">
        <v>44195</v>
      </c>
      <c r="E2576" s="151" t="s">
        <v>316</v>
      </c>
      <c r="F2576" s="151" t="s">
        <v>317</v>
      </c>
      <c r="G2576" s="151" t="s">
        <v>876</v>
      </c>
      <c r="H2576" s="151" t="s">
        <v>466</v>
      </c>
      <c r="I2576" s="151" t="s">
        <v>62</v>
      </c>
      <c r="J2576" s="151" t="s">
        <v>62</v>
      </c>
      <c r="K2576" s="151" t="s">
        <v>736</v>
      </c>
      <c r="L2576" s="151" t="s">
        <v>2130</v>
      </c>
      <c r="M2576" s="158">
        <v>-240</v>
      </c>
    </row>
    <row r="2577" spans="1:13" hidden="1" outlineLevel="2" x14ac:dyDescent="0.2">
      <c r="A2577" s="156">
        <v>202012</v>
      </c>
      <c r="B2577" s="150">
        <v>40200042</v>
      </c>
      <c r="C2577" s="151" t="s">
        <v>874</v>
      </c>
      <c r="D2577" s="152">
        <v>44195</v>
      </c>
      <c r="E2577" s="151" t="s">
        <v>316</v>
      </c>
      <c r="F2577" s="151" t="s">
        <v>317</v>
      </c>
      <c r="G2577" s="151" t="s">
        <v>876</v>
      </c>
      <c r="H2577" s="151" t="s">
        <v>466</v>
      </c>
      <c r="I2577" s="151" t="s">
        <v>62</v>
      </c>
      <c r="J2577" s="151" t="s">
        <v>62</v>
      </c>
      <c r="K2577" s="151" t="s">
        <v>736</v>
      </c>
      <c r="L2577" s="151" t="s">
        <v>2131</v>
      </c>
      <c r="M2577" s="158">
        <v>-491.25</v>
      </c>
    </row>
    <row r="2578" spans="1:13" hidden="1" outlineLevel="2" x14ac:dyDescent="0.2">
      <c r="A2578" s="156">
        <v>202012</v>
      </c>
      <c r="B2578" s="150">
        <v>40200042</v>
      </c>
      <c r="C2578" s="151" t="s">
        <v>874</v>
      </c>
      <c r="D2578" s="152">
        <v>44195</v>
      </c>
      <c r="E2578" s="151" t="s">
        <v>316</v>
      </c>
      <c r="F2578" s="151" t="s">
        <v>317</v>
      </c>
      <c r="G2578" s="151" t="s">
        <v>876</v>
      </c>
      <c r="H2578" s="151" t="s">
        <v>360</v>
      </c>
      <c r="I2578" s="151" t="s">
        <v>62</v>
      </c>
      <c r="J2578" s="151" t="s">
        <v>62</v>
      </c>
      <c r="K2578" s="151" t="s">
        <v>736</v>
      </c>
      <c r="L2578" s="151" t="s">
        <v>2129</v>
      </c>
      <c r="M2578" s="158">
        <v>491.25</v>
      </c>
    </row>
    <row r="2579" spans="1:13" hidden="1" outlineLevel="2" x14ac:dyDescent="0.2">
      <c r="A2579" s="156">
        <v>202012</v>
      </c>
      <c r="B2579" s="150">
        <v>40200042</v>
      </c>
      <c r="C2579" s="151" t="s">
        <v>874</v>
      </c>
      <c r="D2579" s="152">
        <v>44195</v>
      </c>
      <c r="E2579" s="151" t="s">
        <v>324</v>
      </c>
      <c r="F2579" s="151" t="s">
        <v>325</v>
      </c>
      <c r="G2579" s="151" t="s">
        <v>876</v>
      </c>
      <c r="H2579" s="151" t="s">
        <v>360</v>
      </c>
      <c r="I2579" s="151" t="s">
        <v>62</v>
      </c>
      <c r="J2579" s="151" t="s">
        <v>62</v>
      </c>
      <c r="K2579" s="151" t="s">
        <v>736</v>
      </c>
      <c r="L2579" s="151" t="s">
        <v>2139</v>
      </c>
      <c r="M2579" s="158">
        <v>-6214.35</v>
      </c>
    </row>
    <row r="2580" spans="1:13" hidden="1" outlineLevel="2" x14ac:dyDescent="0.2">
      <c r="A2580" s="156">
        <v>202012</v>
      </c>
      <c r="B2580" s="150">
        <v>40200042</v>
      </c>
      <c r="C2580" s="151" t="s">
        <v>874</v>
      </c>
      <c r="D2580" s="152">
        <v>44195</v>
      </c>
      <c r="E2580" s="151" t="s">
        <v>301</v>
      </c>
      <c r="F2580" s="151" t="s">
        <v>302</v>
      </c>
      <c r="G2580" s="151" t="s">
        <v>876</v>
      </c>
      <c r="H2580" s="151" t="s">
        <v>877</v>
      </c>
      <c r="I2580" s="151" t="s">
        <v>62</v>
      </c>
      <c r="J2580" s="151" t="s">
        <v>62</v>
      </c>
      <c r="K2580" s="151" t="s">
        <v>736</v>
      </c>
      <c r="L2580" s="151" t="s">
        <v>2140</v>
      </c>
      <c r="M2580" s="158">
        <v>-0.01</v>
      </c>
    </row>
    <row r="2581" spans="1:13" hidden="1" outlineLevel="2" x14ac:dyDescent="0.2">
      <c r="A2581" s="156">
        <v>202012</v>
      </c>
      <c r="B2581" s="150">
        <v>40200042</v>
      </c>
      <c r="C2581" s="151" t="s">
        <v>874</v>
      </c>
      <c r="D2581" s="152">
        <v>44195</v>
      </c>
      <c r="E2581" s="151" t="s">
        <v>301</v>
      </c>
      <c r="F2581" s="151" t="s">
        <v>302</v>
      </c>
      <c r="G2581" s="151" t="s">
        <v>876</v>
      </c>
      <c r="H2581" s="151" t="s">
        <v>360</v>
      </c>
      <c r="I2581" s="151" t="s">
        <v>62</v>
      </c>
      <c r="J2581" s="151" t="s">
        <v>62</v>
      </c>
      <c r="K2581" s="151" t="s">
        <v>736</v>
      </c>
      <c r="L2581" s="151" t="s">
        <v>2140</v>
      </c>
      <c r="M2581" s="158">
        <v>0.01</v>
      </c>
    </row>
    <row r="2582" spans="1:13" hidden="1" outlineLevel="2" x14ac:dyDescent="0.2">
      <c r="A2582" s="156">
        <v>202012</v>
      </c>
      <c r="B2582" s="150">
        <v>40200042</v>
      </c>
      <c r="C2582" s="151" t="s">
        <v>874</v>
      </c>
      <c r="D2582" s="152">
        <v>44195</v>
      </c>
      <c r="E2582" s="151" t="s">
        <v>322</v>
      </c>
      <c r="F2582" s="151" t="s">
        <v>323</v>
      </c>
      <c r="G2582" s="151" t="s">
        <v>976</v>
      </c>
      <c r="H2582" s="151" t="s">
        <v>344</v>
      </c>
      <c r="I2582" s="151" t="s">
        <v>62</v>
      </c>
      <c r="J2582" s="151" t="s">
        <v>62</v>
      </c>
      <c r="K2582" s="151" t="s">
        <v>736</v>
      </c>
      <c r="L2582" s="151" t="s">
        <v>2141</v>
      </c>
      <c r="M2582" s="158">
        <v>-6225.66</v>
      </c>
    </row>
    <row r="2583" spans="1:13" hidden="1" outlineLevel="2" x14ac:dyDescent="0.2">
      <c r="A2583" s="156">
        <v>202012</v>
      </c>
      <c r="B2583" s="150">
        <v>40200042</v>
      </c>
      <c r="C2583" s="151" t="s">
        <v>874</v>
      </c>
      <c r="D2583" s="152">
        <v>44195</v>
      </c>
      <c r="E2583" s="151" t="s">
        <v>324</v>
      </c>
      <c r="F2583" s="151" t="s">
        <v>325</v>
      </c>
      <c r="G2583" s="151" t="s">
        <v>976</v>
      </c>
      <c r="H2583" s="151" t="s">
        <v>344</v>
      </c>
      <c r="I2583" s="151" t="s">
        <v>62</v>
      </c>
      <c r="J2583" s="151" t="s">
        <v>62</v>
      </c>
      <c r="K2583" s="151" t="s">
        <v>736</v>
      </c>
      <c r="L2583" s="151" t="s">
        <v>2141</v>
      </c>
      <c r="M2583" s="158">
        <v>6225.66</v>
      </c>
    </row>
    <row r="2584" spans="1:13" hidden="1" outlineLevel="2" x14ac:dyDescent="0.2">
      <c r="A2584" s="156">
        <v>202012</v>
      </c>
      <c r="B2584" s="150">
        <v>40200042</v>
      </c>
      <c r="C2584" s="151" t="s">
        <v>874</v>
      </c>
      <c r="D2584" s="152">
        <v>44195</v>
      </c>
      <c r="E2584" s="151" t="s">
        <v>324</v>
      </c>
      <c r="F2584" s="151" t="s">
        <v>325</v>
      </c>
      <c r="G2584" s="151" t="s">
        <v>976</v>
      </c>
      <c r="H2584" s="151" t="s">
        <v>344</v>
      </c>
      <c r="I2584" s="151" t="s">
        <v>62</v>
      </c>
      <c r="J2584" s="151" t="s">
        <v>62</v>
      </c>
      <c r="K2584" s="151" t="s">
        <v>736</v>
      </c>
      <c r="L2584" s="151" t="s">
        <v>2139</v>
      </c>
      <c r="M2584" s="158">
        <v>6214.35</v>
      </c>
    </row>
    <row r="2585" spans="1:13" hidden="1" outlineLevel="2" x14ac:dyDescent="0.2">
      <c r="A2585" s="156">
        <v>202012</v>
      </c>
      <c r="B2585" s="150">
        <v>40200042</v>
      </c>
      <c r="C2585" s="151" t="s">
        <v>874</v>
      </c>
      <c r="D2585" s="152">
        <v>44195</v>
      </c>
      <c r="E2585" s="151" t="s">
        <v>322</v>
      </c>
      <c r="F2585" s="151" t="s">
        <v>323</v>
      </c>
      <c r="G2585" s="151" t="s">
        <v>876</v>
      </c>
      <c r="H2585" s="151" t="s">
        <v>360</v>
      </c>
      <c r="I2585" s="151" t="s">
        <v>62</v>
      </c>
      <c r="J2585" s="151" t="s">
        <v>62</v>
      </c>
      <c r="K2585" s="151" t="s">
        <v>736</v>
      </c>
      <c r="L2585" s="151" t="s">
        <v>2137</v>
      </c>
      <c r="M2585" s="158">
        <v>475</v>
      </c>
    </row>
    <row r="2586" spans="1:13" hidden="1" outlineLevel="2" x14ac:dyDescent="0.2">
      <c r="A2586" s="156">
        <v>202012</v>
      </c>
      <c r="B2586" s="150">
        <v>40200042</v>
      </c>
      <c r="C2586" s="151" t="s">
        <v>874</v>
      </c>
      <c r="D2586" s="152">
        <v>44195</v>
      </c>
      <c r="E2586" s="151" t="s">
        <v>322</v>
      </c>
      <c r="F2586" s="151" t="s">
        <v>323</v>
      </c>
      <c r="G2586" s="151" t="s">
        <v>876</v>
      </c>
      <c r="H2586" s="151" t="s">
        <v>360</v>
      </c>
      <c r="I2586" s="151" t="s">
        <v>62</v>
      </c>
      <c r="J2586" s="151" t="s">
        <v>62</v>
      </c>
      <c r="K2586" s="151" t="s">
        <v>736</v>
      </c>
      <c r="L2586" s="151" t="s">
        <v>2138</v>
      </c>
      <c r="M2586" s="158">
        <v>491.25</v>
      </c>
    </row>
    <row r="2587" spans="1:13" hidden="1" outlineLevel="2" x14ac:dyDescent="0.2">
      <c r="A2587" s="156">
        <v>202012</v>
      </c>
      <c r="B2587" s="150">
        <v>40200042</v>
      </c>
      <c r="C2587" s="151" t="s">
        <v>874</v>
      </c>
      <c r="D2587" s="152">
        <v>44195</v>
      </c>
      <c r="E2587" s="151" t="s">
        <v>322</v>
      </c>
      <c r="F2587" s="151" t="s">
        <v>323</v>
      </c>
      <c r="G2587" s="151" t="s">
        <v>876</v>
      </c>
      <c r="H2587" s="151" t="s">
        <v>360</v>
      </c>
      <c r="I2587" s="151" t="s">
        <v>62</v>
      </c>
      <c r="J2587" s="151" t="s">
        <v>62</v>
      </c>
      <c r="K2587" s="151" t="s">
        <v>736</v>
      </c>
      <c r="L2587" s="151" t="s">
        <v>2121</v>
      </c>
      <c r="M2587" s="158">
        <v>491.25</v>
      </c>
    </row>
    <row r="2588" spans="1:13" hidden="1" outlineLevel="2" x14ac:dyDescent="0.2">
      <c r="A2588" s="156">
        <v>202012</v>
      </c>
      <c r="B2588" s="150">
        <v>40200042</v>
      </c>
      <c r="C2588" s="151" t="s">
        <v>874</v>
      </c>
      <c r="D2588" s="152">
        <v>44195</v>
      </c>
      <c r="E2588" s="151" t="s">
        <v>316</v>
      </c>
      <c r="F2588" s="151" t="s">
        <v>317</v>
      </c>
      <c r="G2588" s="151" t="s">
        <v>817</v>
      </c>
      <c r="H2588" s="151" t="s">
        <v>536</v>
      </c>
      <c r="I2588" s="151" t="s">
        <v>62</v>
      </c>
      <c r="J2588" s="151" t="s">
        <v>62</v>
      </c>
      <c r="K2588" s="151" t="s">
        <v>736</v>
      </c>
      <c r="L2588" s="151" t="s">
        <v>2133</v>
      </c>
      <c r="M2588" s="158">
        <v>-121.28</v>
      </c>
    </row>
    <row r="2589" spans="1:13" hidden="1" outlineLevel="2" x14ac:dyDescent="0.2">
      <c r="A2589" s="156">
        <v>202012</v>
      </c>
      <c r="B2589" s="150">
        <v>40200042</v>
      </c>
      <c r="C2589" s="151" t="s">
        <v>874</v>
      </c>
      <c r="D2589" s="152">
        <v>44195</v>
      </c>
      <c r="E2589" s="151" t="s">
        <v>303</v>
      </c>
      <c r="F2589" s="151" t="s">
        <v>304</v>
      </c>
      <c r="G2589" s="151" t="s">
        <v>817</v>
      </c>
      <c r="H2589" s="151" t="s">
        <v>443</v>
      </c>
      <c r="I2589" s="151" t="s">
        <v>62</v>
      </c>
      <c r="J2589" s="151" t="s">
        <v>62</v>
      </c>
      <c r="K2589" s="151" t="s">
        <v>736</v>
      </c>
      <c r="L2589" s="151" t="s">
        <v>1724</v>
      </c>
      <c r="M2589" s="158">
        <v>618</v>
      </c>
    </row>
    <row r="2590" spans="1:13" hidden="1" outlineLevel="2" x14ac:dyDescent="0.2">
      <c r="A2590" s="156">
        <v>202012</v>
      </c>
      <c r="B2590" s="150">
        <v>40200042</v>
      </c>
      <c r="C2590" s="151" t="s">
        <v>874</v>
      </c>
      <c r="D2590" s="152">
        <v>44195</v>
      </c>
      <c r="E2590" s="151" t="s">
        <v>303</v>
      </c>
      <c r="F2590" s="151" t="s">
        <v>304</v>
      </c>
      <c r="G2590" s="151" t="s">
        <v>817</v>
      </c>
      <c r="H2590" s="151" t="s">
        <v>1723</v>
      </c>
      <c r="I2590" s="151" t="s">
        <v>62</v>
      </c>
      <c r="J2590" s="151" t="s">
        <v>62</v>
      </c>
      <c r="K2590" s="151" t="s">
        <v>736</v>
      </c>
      <c r="L2590" s="151" t="s">
        <v>1724</v>
      </c>
      <c r="M2590" s="158">
        <v>-618</v>
      </c>
    </row>
    <row r="2591" spans="1:13" hidden="1" outlineLevel="2" x14ac:dyDescent="0.2">
      <c r="A2591" s="156">
        <v>202012</v>
      </c>
      <c r="B2591" s="150">
        <v>40200042</v>
      </c>
      <c r="C2591" s="151" t="s">
        <v>874</v>
      </c>
      <c r="D2591" s="152">
        <v>44195</v>
      </c>
      <c r="E2591" s="151" t="s">
        <v>445</v>
      </c>
      <c r="F2591" s="151" t="s">
        <v>446</v>
      </c>
      <c r="G2591" s="151" t="s">
        <v>817</v>
      </c>
      <c r="H2591" s="151" t="s">
        <v>449</v>
      </c>
      <c r="I2591" s="151" t="s">
        <v>62</v>
      </c>
      <c r="J2591" s="151" t="s">
        <v>62</v>
      </c>
      <c r="K2591" s="151" t="s">
        <v>1401</v>
      </c>
      <c r="L2591" s="151" t="s">
        <v>2136</v>
      </c>
      <c r="M2591" s="158">
        <v>-1300</v>
      </c>
    </row>
    <row r="2592" spans="1:13" hidden="1" outlineLevel="2" x14ac:dyDescent="0.2">
      <c r="A2592" s="156">
        <v>202012</v>
      </c>
      <c r="B2592" s="150">
        <v>40200042</v>
      </c>
      <c r="C2592" s="151" t="s">
        <v>874</v>
      </c>
      <c r="D2592" s="152">
        <v>44195</v>
      </c>
      <c r="E2592" s="151" t="s">
        <v>340</v>
      </c>
      <c r="F2592" s="151" t="s">
        <v>341</v>
      </c>
      <c r="G2592" s="151" t="s">
        <v>817</v>
      </c>
      <c r="H2592" s="151" t="s">
        <v>1723</v>
      </c>
      <c r="I2592" s="151" t="s">
        <v>62</v>
      </c>
      <c r="J2592" s="151" t="s">
        <v>62</v>
      </c>
      <c r="K2592" s="151" t="s">
        <v>736</v>
      </c>
      <c r="L2592" s="151" t="s">
        <v>1917</v>
      </c>
      <c r="M2592" s="158">
        <v>-456.2</v>
      </c>
    </row>
    <row r="2593" spans="1:13" hidden="1" outlineLevel="2" x14ac:dyDescent="0.2">
      <c r="A2593" s="156">
        <v>202012</v>
      </c>
      <c r="B2593" s="150">
        <v>40200042</v>
      </c>
      <c r="C2593" s="151" t="s">
        <v>874</v>
      </c>
      <c r="D2593" s="152">
        <v>44195</v>
      </c>
      <c r="E2593" s="151" t="s">
        <v>340</v>
      </c>
      <c r="F2593" s="151" t="s">
        <v>341</v>
      </c>
      <c r="G2593" s="151" t="s">
        <v>817</v>
      </c>
      <c r="H2593" s="151" t="s">
        <v>443</v>
      </c>
      <c r="I2593" s="151" t="s">
        <v>62</v>
      </c>
      <c r="J2593" s="151" t="s">
        <v>62</v>
      </c>
      <c r="K2593" s="151" t="s">
        <v>736</v>
      </c>
      <c r="L2593" s="151" t="s">
        <v>1917</v>
      </c>
      <c r="M2593" s="158">
        <v>456.2</v>
      </c>
    </row>
    <row r="2594" spans="1:13" hidden="1" outlineLevel="2" x14ac:dyDescent="0.2">
      <c r="A2594" s="156">
        <v>202012</v>
      </c>
      <c r="B2594" s="150">
        <v>40200042</v>
      </c>
      <c r="C2594" s="151" t="s">
        <v>874</v>
      </c>
      <c r="D2594" s="152">
        <v>44195</v>
      </c>
      <c r="E2594" s="151" t="s">
        <v>316</v>
      </c>
      <c r="F2594" s="151" t="s">
        <v>317</v>
      </c>
      <c r="G2594" s="151" t="s">
        <v>817</v>
      </c>
      <c r="H2594" s="151" t="s">
        <v>536</v>
      </c>
      <c r="I2594" s="151" t="s">
        <v>62</v>
      </c>
      <c r="J2594" s="151" t="s">
        <v>62</v>
      </c>
      <c r="K2594" s="151" t="s">
        <v>736</v>
      </c>
      <c r="L2594" s="151" t="s">
        <v>1974</v>
      </c>
      <c r="M2594" s="158">
        <v>-123.45</v>
      </c>
    </row>
    <row r="2595" spans="1:13" hidden="1" outlineLevel="2" x14ac:dyDescent="0.2">
      <c r="A2595" s="156">
        <v>202012</v>
      </c>
      <c r="B2595" s="150">
        <v>40200042</v>
      </c>
      <c r="C2595" s="151" t="s">
        <v>874</v>
      </c>
      <c r="D2595" s="152">
        <v>44195</v>
      </c>
      <c r="E2595" s="151" t="s">
        <v>316</v>
      </c>
      <c r="F2595" s="151" t="s">
        <v>317</v>
      </c>
      <c r="G2595" s="151" t="s">
        <v>817</v>
      </c>
      <c r="H2595" s="151" t="s">
        <v>536</v>
      </c>
      <c r="I2595" s="151" t="s">
        <v>62</v>
      </c>
      <c r="J2595" s="151" t="s">
        <v>62</v>
      </c>
      <c r="K2595" s="151" t="s">
        <v>736</v>
      </c>
      <c r="L2595" s="151" t="s">
        <v>2126</v>
      </c>
      <c r="M2595" s="158">
        <v>-123.45</v>
      </c>
    </row>
    <row r="2596" spans="1:13" hidden="1" outlineLevel="2" x14ac:dyDescent="0.2">
      <c r="A2596" s="156">
        <v>202012</v>
      </c>
      <c r="B2596" s="150">
        <v>40200042</v>
      </c>
      <c r="C2596" s="151" t="s">
        <v>874</v>
      </c>
      <c r="D2596" s="152">
        <v>44195</v>
      </c>
      <c r="E2596" s="151" t="s">
        <v>316</v>
      </c>
      <c r="F2596" s="151" t="s">
        <v>317</v>
      </c>
      <c r="G2596" s="151" t="s">
        <v>817</v>
      </c>
      <c r="H2596" s="151" t="s">
        <v>536</v>
      </c>
      <c r="I2596" s="151" t="s">
        <v>62</v>
      </c>
      <c r="J2596" s="151" t="s">
        <v>62</v>
      </c>
      <c r="K2596" s="151" t="s">
        <v>736</v>
      </c>
      <c r="L2596" s="151" t="s">
        <v>1774</v>
      </c>
      <c r="M2596" s="158">
        <v>-123.45</v>
      </c>
    </row>
    <row r="2597" spans="1:13" hidden="1" outlineLevel="2" x14ac:dyDescent="0.2">
      <c r="A2597" s="156">
        <v>202012</v>
      </c>
      <c r="B2597" s="150">
        <v>40200042</v>
      </c>
      <c r="C2597" s="151" t="s">
        <v>874</v>
      </c>
      <c r="D2597" s="152">
        <v>44195</v>
      </c>
      <c r="E2597" s="151" t="s">
        <v>320</v>
      </c>
      <c r="F2597" s="151" t="s">
        <v>321</v>
      </c>
      <c r="G2597" s="151" t="s">
        <v>817</v>
      </c>
      <c r="H2597" s="151" t="s">
        <v>443</v>
      </c>
      <c r="I2597" s="151" t="s">
        <v>62</v>
      </c>
      <c r="J2597" s="151" t="s">
        <v>62</v>
      </c>
      <c r="K2597" s="151" t="s">
        <v>736</v>
      </c>
      <c r="L2597" s="151" t="s">
        <v>2118</v>
      </c>
      <c r="M2597" s="158">
        <v>-268.56</v>
      </c>
    </row>
    <row r="2598" spans="1:13" hidden="1" outlineLevel="2" x14ac:dyDescent="0.2">
      <c r="A2598" s="156">
        <v>202012</v>
      </c>
      <c r="B2598" s="150">
        <v>40200043</v>
      </c>
      <c r="C2598" s="151" t="s">
        <v>874</v>
      </c>
      <c r="D2598" s="152">
        <v>44195</v>
      </c>
      <c r="E2598" s="151" t="s">
        <v>410</v>
      </c>
      <c r="F2598" s="151" t="s">
        <v>411</v>
      </c>
      <c r="G2598" s="151" t="s">
        <v>817</v>
      </c>
      <c r="H2598" s="151" t="s">
        <v>526</v>
      </c>
      <c r="I2598" s="151" t="s">
        <v>62</v>
      </c>
      <c r="J2598" s="151" t="s">
        <v>62</v>
      </c>
      <c r="K2598" s="151" t="s">
        <v>736</v>
      </c>
      <c r="L2598" s="151" t="s">
        <v>2054</v>
      </c>
      <c r="M2598" s="158">
        <v>1626.5</v>
      </c>
    </row>
    <row r="2599" spans="1:13" hidden="1" outlineLevel="2" x14ac:dyDescent="0.2">
      <c r="A2599" s="156">
        <v>202012</v>
      </c>
      <c r="B2599" s="150">
        <v>40200043</v>
      </c>
      <c r="C2599" s="151" t="s">
        <v>874</v>
      </c>
      <c r="D2599" s="152">
        <v>44195</v>
      </c>
      <c r="E2599" s="151" t="s">
        <v>380</v>
      </c>
      <c r="F2599" s="151" t="s">
        <v>381</v>
      </c>
      <c r="G2599" s="151" t="s">
        <v>807</v>
      </c>
      <c r="H2599" s="151" t="s">
        <v>382</v>
      </c>
      <c r="I2599" s="151" t="s">
        <v>62</v>
      </c>
      <c r="J2599" s="151" t="s">
        <v>62</v>
      </c>
      <c r="K2599" s="151" t="s">
        <v>736</v>
      </c>
      <c r="L2599" s="151" t="s">
        <v>2055</v>
      </c>
      <c r="M2599" s="158">
        <v>4400</v>
      </c>
    </row>
    <row r="2600" spans="1:13" hidden="1" outlineLevel="2" x14ac:dyDescent="0.2">
      <c r="A2600" s="156">
        <v>202012</v>
      </c>
      <c r="B2600" s="150">
        <v>40200043</v>
      </c>
      <c r="C2600" s="151" t="s">
        <v>874</v>
      </c>
      <c r="D2600" s="152">
        <v>44195</v>
      </c>
      <c r="E2600" s="151" t="s">
        <v>2011</v>
      </c>
      <c r="F2600" s="151" t="s">
        <v>564</v>
      </c>
      <c r="G2600" s="151" t="s">
        <v>62</v>
      </c>
      <c r="H2600" s="151" t="s">
        <v>62</v>
      </c>
      <c r="I2600" s="151" t="s">
        <v>62</v>
      </c>
      <c r="J2600" s="151" t="s">
        <v>62</v>
      </c>
      <c r="K2600" s="151" t="s">
        <v>736</v>
      </c>
      <c r="L2600" s="151" t="s">
        <v>2055</v>
      </c>
      <c r="M2600" s="158">
        <v>-4400</v>
      </c>
    </row>
    <row r="2601" spans="1:13" hidden="1" outlineLevel="2" x14ac:dyDescent="0.2">
      <c r="A2601" s="156">
        <v>202012</v>
      </c>
      <c r="B2601" s="150">
        <v>40200043</v>
      </c>
      <c r="C2601" s="151" t="s">
        <v>874</v>
      </c>
      <c r="D2601" s="152">
        <v>44195</v>
      </c>
      <c r="E2601" s="151" t="s">
        <v>814</v>
      </c>
      <c r="F2601" s="151" t="s">
        <v>577</v>
      </c>
      <c r="G2601" s="151" t="s">
        <v>62</v>
      </c>
      <c r="H2601" s="151" t="s">
        <v>62</v>
      </c>
      <c r="I2601" s="151" t="s">
        <v>62</v>
      </c>
      <c r="J2601" s="151" t="s">
        <v>62</v>
      </c>
      <c r="K2601" s="151" t="s">
        <v>736</v>
      </c>
      <c r="L2601" s="151" t="s">
        <v>2054</v>
      </c>
      <c r="M2601" s="158">
        <v>-1626.5</v>
      </c>
    </row>
    <row r="2602" spans="1:13" hidden="1" outlineLevel="2" x14ac:dyDescent="0.2">
      <c r="A2602" s="156">
        <v>202012</v>
      </c>
      <c r="B2602" s="150">
        <v>40200043</v>
      </c>
      <c r="C2602" s="151" t="s">
        <v>874</v>
      </c>
      <c r="D2602" s="152">
        <v>44195</v>
      </c>
      <c r="E2602" s="151" t="s">
        <v>939</v>
      </c>
      <c r="F2602" s="151" t="s">
        <v>563</v>
      </c>
      <c r="G2602" s="151" t="s">
        <v>62</v>
      </c>
      <c r="H2602" s="151" t="s">
        <v>62</v>
      </c>
      <c r="I2602" s="151" t="s">
        <v>62</v>
      </c>
      <c r="J2602" s="151" t="s">
        <v>62</v>
      </c>
      <c r="K2602" s="151" t="s">
        <v>736</v>
      </c>
      <c r="L2602" s="151" t="s">
        <v>2057</v>
      </c>
      <c r="M2602" s="158">
        <v>-301.75</v>
      </c>
    </row>
    <row r="2603" spans="1:13" hidden="1" outlineLevel="2" x14ac:dyDescent="0.2">
      <c r="A2603" s="156">
        <v>202012</v>
      </c>
      <c r="B2603" s="150">
        <v>40200043</v>
      </c>
      <c r="C2603" s="151" t="s">
        <v>874</v>
      </c>
      <c r="D2603" s="152">
        <v>44195</v>
      </c>
      <c r="E2603" s="151" t="s">
        <v>939</v>
      </c>
      <c r="F2603" s="151" t="s">
        <v>563</v>
      </c>
      <c r="G2603" s="151" t="s">
        <v>62</v>
      </c>
      <c r="H2603" s="151" t="s">
        <v>62</v>
      </c>
      <c r="I2603" s="151" t="s">
        <v>62</v>
      </c>
      <c r="J2603" s="151" t="s">
        <v>62</v>
      </c>
      <c r="K2603" s="151" t="s">
        <v>736</v>
      </c>
      <c r="L2603" s="151" t="s">
        <v>2056</v>
      </c>
      <c r="M2603" s="158">
        <v>-3227</v>
      </c>
    </row>
    <row r="2604" spans="1:13" hidden="1" outlineLevel="2" x14ac:dyDescent="0.2">
      <c r="A2604" s="156">
        <v>202012</v>
      </c>
      <c r="B2604" s="150">
        <v>40200043</v>
      </c>
      <c r="C2604" s="151" t="s">
        <v>874</v>
      </c>
      <c r="D2604" s="152">
        <v>44195</v>
      </c>
      <c r="E2604" s="151" t="s">
        <v>350</v>
      </c>
      <c r="F2604" s="151" t="s">
        <v>351</v>
      </c>
      <c r="G2604" s="151" t="s">
        <v>876</v>
      </c>
      <c r="H2604" s="151" t="s">
        <v>360</v>
      </c>
      <c r="I2604" s="151" t="s">
        <v>62</v>
      </c>
      <c r="J2604" s="151" t="s">
        <v>62</v>
      </c>
      <c r="K2604" s="151" t="s">
        <v>736</v>
      </c>
      <c r="L2604" s="151" t="s">
        <v>2056</v>
      </c>
      <c r="M2604" s="158">
        <v>3227</v>
      </c>
    </row>
    <row r="2605" spans="1:13" hidden="1" outlineLevel="2" x14ac:dyDescent="0.2">
      <c r="A2605" s="156">
        <v>202012</v>
      </c>
      <c r="B2605" s="150">
        <v>40200043</v>
      </c>
      <c r="C2605" s="151" t="s">
        <v>874</v>
      </c>
      <c r="D2605" s="152">
        <v>44195</v>
      </c>
      <c r="E2605" s="151" t="s">
        <v>350</v>
      </c>
      <c r="F2605" s="151" t="s">
        <v>351</v>
      </c>
      <c r="G2605" s="151" t="s">
        <v>807</v>
      </c>
      <c r="H2605" s="151" t="s">
        <v>426</v>
      </c>
      <c r="I2605" s="151" t="s">
        <v>62</v>
      </c>
      <c r="J2605" s="151" t="s">
        <v>62</v>
      </c>
      <c r="K2605" s="151" t="s">
        <v>736</v>
      </c>
      <c r="L2605" s="151" t="s">
        <v>2057</v>
      </c>
      <c r="M2605" s="158">
        <v>301.75</v>
      </c>
    </row>
    <row r="2606" spans="1:13" hidden="1" outlineLevel="2" x14ac:dyDescent="0.2">
      <c r="A2606" s="156">
        <v>202012</v>
      </c>
      <c r="B2606" s="150">
        <v>40200044</v>
      </c>
      <c r="C2606" s="151" t="s">
        <v>874</v>
      </c>
      <c r="D2606" s="152">
        <v>44196</v>
      </c>
      <c r="E2606" s="151" t="s">
        <v>777</v>
      </c>
      <c r="F2606" s="151" t="s">
        <v>607</v>
      </c>
      <c r="G2606" s="151" t="s">
        <v>62</v>
      </c>
      <c r="H2606" s="151" t="s">
        <v>62</v>
      </c>
      <c r="I2606" s="151" t="s">
        <v>820</v>
      </c>
      <c r="J2606" s="151" t="s">
        <v>821</v>
      </c>
      <c r="K2606" s="151" t="s">
        <v>736</v>
      </c>
      <c r="L2606" s="151" t="s">
        <v>2142</v>
      </c>
      <c r="M2606" s="158">
        <v>25980</v>
      </c>
    </row>
    <row r="2607" spans="1:13" hidden="1" outlineLevel="2" x14ac:dyDescent="0.2">
      <c r="A2607" s="156">
        <v>202012</v>
      </c>
      <c r="B2607" s="150">
        <v>40200044</v>
      </c>
      <c r="C2607" s="151" t="s">
        <v>874</v>
      </c>
      <c r="D2607" s="152">
        <v>44196</v>
      </c>
      <c r="E2607" s="151" t="s">
        <v>777</v>
      </c>
      <c r="F2607" s="151" t="s">
        <v>607</v>
      </c>
      <c r="G2607" s="151" t="s">
        <v>62</v>
      </c>
      <c r="H2607" s="151" t="s">
        <v>62</v>
      </c>
      <c r="I2607" s="151" t="s">
        <v>820</v>
      </c>
      <c r="J2607" s="151" t="s">
        <v>821</v>
      </c>
      <c r="K2607" s="151" t="s">
        <v>736</v>
      </c>
      <c r="L2607" s="151" t="s">
        <v>2142</v>
      </c>
      <c r="M2607" s="158">
        <v>25270</v>
      </c>
    </row>
    <row r="2608" spans="1:13" hidden="1" outlineLevel="2" x14ac:dyDescent="0.2">
      <c r="A2608" s="156">
        <v>202012</v>
      </c>
      <c r="B2608" s="150">
        <v>40200044</v>
      </c>
      <c r="C2608" s="151" t="s">
        <v>874</v>
      </c>
      <c r="D2608" s="152">
        <v>44196</v>
      </c>
      <c r="E2608" s="151" t="s">
        <v>733</v>
      </c>
      <c r="F2608" s="151" t="s">
        <v>13</v>
      </c>
      <c r="G2608" s="151" t="s">
        <v>62</v>
      </c>
      <c r="H2608" s="151" t="s">
        <v>62</v>
      </c>
      <c r="I2608" s="151" t="s">
        <v>828</v>
      </c>
      <c r="J2608" s="151" t="s">
        <v>821</v>
      </c>
      <c r="K2608" s="151" t="s">
        <v>736</v>
      </c>
      <c r="L2608" s="151" t="s">
        <v>2142</v>
      </c>
      <c r="M2608" s="158">
        <v>-25980</v>
      </c>
    </row>
    <row r="2609" spans="1:13" hidden="1" outlineLevel="2" x14ac:dyDescent="0.2">
      <c r="A2609" s="156">
        <v>202012</v>
      </c>
      <c r="B2609" s="150">
        <v>40200044</v>
      </c>
      <c r="C2609" s="151" t="s">
        <v>874</v>
      </c>
      <c r="D2609" s="152">
        <v>44196</v>
      </c>
      <c r="E2609" s="151" t="s">
        <v>733</v>
      </c>
      <c r="F2609" s="151" t="s">
        <v>13</v>
      </c>
      <c r="G2609" s="151" t="s">
        <v>62</v>
      </c>
      <c r="H2609" s="151" t="s">
        <v>62</v>
      </c>
      <c r="I2609" s="151" t="s">
        <v>828</v>
      </c>
      <c r="J2609" s="151" t="s">
        <v>821</v>
      </c>
      <c r="K2609" s="151" t="s">
        <v>736</v>
      </c>
      <c r="L2609" s="151" t="s">
        <v>2142</v>
      </c>
      <c r="M2609" s="158">
        <v>-25270</v>
      </c>
    </row>
    <row r="2610" spans="1:13" hidden="1" outlineLevel="2" x14ac:dyDescent="0.2">
      <c r="A2610" s="156">
        <v>202012</v>
      </c>
      <c r="B2610" s="150">
        <v>40200045</v>
      </c>
      <c r="C2610" s="151" t="s">
        <v>874</v>
      </c>
      <c r="D2610" s="152">
        <v>44196</v>
      </c>
      <c r="E2610" s="151" t="s">
        <v>301</v>
      </c>
      <c r="F2610" s="151" t="s">
        <v>302</v>
      </c>
      <c r="G2610" s="151" t="s">
        <v>976</v>
      </c>
      <c r="H2610" s="151" t="s">
        <v>344</v>
      </c>
      <c r="I2610" s="151" t="s">
        <v>62</v>
      </c>
      <c r="J2610" s="151" t="s">
        <v>62</v>
      </c>
      <c r="K2610" s="151" t="s">
        <v>736</v>
      </c>
      <c r="L2610" s="151" t="s">
        <v>2070</v>
      </c>
      <c r="M2610" s="158">
        <v>-18.37</v>
      </c>
    </row>
    <row r="2611" spans="1:13" hidden="1" outlineLevel="2" x14ac:dyDescent="0.2">
      <c r="A2611" s="156">
        <v>202012</v>
      </c>
      <c r="B2611" s="150">
        <v>40200045</v>
      </c>
      <c r="C2611" s="151" t="s">
        <v>874</v>
      </c>
      <c r="D2611" s="152">
        <v>44196</v>
      </c>
      <c r="E2611" s="151" t="s">
        <v>301</v>
      </c>
      <c r="F2611" s="151" t="s">
        <v>302</v>
      </c>
      <c r="G2611" s="151" t="s">
        <v>976</v>
      </c>
      <c r="H2611" s="151" t="s">
        <v>348</v>
      </c>
      <c r="I2611" s="151" t="s">
        <v>62</v>
      </c>
      <c r="J2611" s="151" t="s">
        <v>62</v>
      </c>
      <c r="K2611" s="151" t="s">
        <v>736</v>
      </c>
      <c r="L2611" s="151" t="s">
        <v>2070</v>
      </c>
      <c r="M2611" s="158">
        <v>-251.75</v>
      </c>
    </row>
    <row r="2612" spans="1:13" hidden="1" outlineLevel="2" x14ac:dyDescent="0.2">
      <c r="A2612" s="156">
        <v>202012</v>
      </c>
      <c r="B2612" s="150">
        <v>40200045</v>
      </c>
      <c r="C2612" s="151" t="s">
        <v>874</v>
      </c>
      <c r="D2612" s="152">
        <v>44196</v>
      </c>
      <c r="E2612" s="151" t="s">
        <v>914</v>
      </c>
      <c r="F2612" s="151" t="s">
        <v>562</v>
      </c>
      <c r="G2612" s="151" t="s">
        <v>62</v>
      </c>
      <c r="H2612" s="151" t="s">
        <v>62</v>
      </c>
      <c r="I2612" s="151" t="s">
        <v>62</v>
      </c>
      <c r="J2612" s="151" t="s">
        <v>62</v>
      </c>
      <c r="K2612" s="151" t="s">
        <v>736</v>
      </c>
      <c r="L2612" s="151" t="s">
        <v>2070</v>
      </c>
      <c r="M2612" s="158">
        <v>65759.740000000005</v>
      </c>
    </row>
    <row r="2613" spans="1:13" hidden="1" outlineLevel="2" x14ac:dyDescent="0.2">
      <c r="A2613" s="156">
        <v>202012</v>
      </c>
      <c r="B2613" s="150">
        <v>40200045</v>
      </c>
      <c r="C2613" s="151" t="s">
        <v>874</v>
      </c>
      <c r="D2613" s="152">
        <v>44196</v>
      </c>
      <c r="E2613" s="151" t="s">
        <v>301</v>
      </c>
      <c r="F2613" s="151" t="s">
        <v>302</v>
      </c>
      <c r="G2613" s="151" t="s">
        <v>876</v>
      </c>
      <c r="H2613" s="151" t="s">
        <v>360</v>
      </c>
      <c r="I2613" s="151" t="s">
        <v>62</v>
      </c>
      <c r="J2613" s="151" t="s">
        <v>62</v>
      </c>
      <c r="K2613" s="151" t="s">
        <v>736</v>
      </c>
      <c r="L2613" s="151" t="s">
        <v>2070</v>
      </c>
      <c r="M2613" s="158">
        <v>-3235.9</v>
      </c>
    </row>
    <row r="2614" spans="1:13" hidden="1" outlineLevel="2" x14ac:dyDescent="0.2">
      <c r="A2614" s="156">
        <v>202012</v>
      </c>
      <c r="B2614" s="150">
        <v>40200045</v>
      </c>
      <c r="C2614" s="151" t="s">
        <v>874</v>
      </c>
      <c r="D2614" s="152">
        <v>44196</v>
      </c>
      <c r="E2614" s="151" t="s">
        <v>301</v>
      </c>
      <c r="F2614" s="151" t="s">
        <v>302</v>
      </c>
      <c r="G2614" s="151" t="s">
        <v>919</v>
      </c>
      <c r="H2614" s="151" t="s">
        <v>451</v>
      </c>
      <c r="I2614" s="151" t="s">
        <v>62</v>
      </c>
      <c r="J2614" s="151" t="s">
        <v>62</v>
      </c>
      <c r="K2614" s="151" t="s">
        <v>736</v>
      </c>
      <c r="L2614" s="151" t="s">
        <v>2070</v>
      </c>
      <c r="M2614" s="158">
        <v>1983.08</v>
      </c>
    </row>
    <row r="2615" spans="1:13" hidden="1" outlineLevel="2" x14ac:dyDescent="0.2">
      <c r="A2615" s="156">
        <v>202012</v>
      </c>
      <c r="B2615" s="150">
        <v>40200045</v>
      </c>
      <c r="C2615" s="151" t="s">
        <v>874</v>
      </c>
      <c r="D2615" s="152">
        <v>44196</v>
      </c>
      <c r="E2615" s="151" t="s">
        <v>301</v>
      </c>
      <c r="F2615" s="151" t="s">
        <v>302</v>
      </c>
      <c r="G2615" s="151" t="s">
        <v>807</v>
      </c>
      <c r="H2615" s="151" t="s">
        <v>414</v>
      </c>
      <c r="I2615" s="151" t="s">
        <v>62</v>
      </c>
      <c r="J2615" s="151" t="s">
        <v>62</v>
      </c>
      <c r="K2615" s="151" t="s">
        <v>736</v>
      </c>
      <c r="L2615" s="151" t="s">
        <v>2070</v>
      </c>
      <c r="M2615" s="158">
        <v>-26377.19</v>
      </c>
    </row>
    <row r="2616" spans="1:13" hidden="1" outlineLevel="2" x14ac:dyDescent="0.2">
      <c r="A2616" s="156">
        <v>202012</v>
      </c>
      <c r="B2616" s="150">
        <v>40200045</v>
      </c>
      <c r="C2616" s="151" t="s">
        <v>874</v>
      </c>
      <c r="D2616" s="152">
        <v>44196</v>
      </c>
      <c r="E2616" s="151" t="s">
        <v>301</v>
      </c>
      <c r="F2616" s="151" t="s">
        <v>302</v>
      </c>
      <c r="G2616" s="151" t="s">
        <v>807</v>
      </c>
      <c r="H2616" s="151" t="s">
        <v>386</v>
      </c>
      <c r="I2616" s="151" t="s">
        <v>62</v>
      </c>
      <c r="J2616" s="151" t="s">
        <v>62</v>
      </c>
      <c r="K2616" s="151" t="s">
        <v>736</v>
      </c>
      <c r="L2616" s="151" t="s">
        <v>2070</v>
      </c>
      <c r="M2616" s="158">
        <v>-1921.25</v>
      </c>
    </row>
    <row r="2617" spans="1:13" hidden="1" outlineLevel="2" x14ac:dyDescent="0.2">
      <c r="A2617" s="156">
        <v>202012</v>
      </c>
      <c r="B2617" s="150">
        <v>40200045</v>
      </c>
      <c r="C2617" s="151" t="s">
        <v>874</v>
      </c>
      <c r="D2617" s="152">
        <v>44196</v>
      </c>
      <c r="E2617" s="151" t="s">
        <v>301</v>
      </c>
      <c r="F2617" s="151" t="s">
        <v>302</v>
      </c>
      <c r="G2617" s="151" t="s">
        <v>807</v>
      </c>
      <c r="H2617" s="151" t="s">
        <v>418</v>
      </c>
      <c r="I2617" s="151" t="s">
        <v>62</v>
      </c>
      <c r="J2617" s="151" t="s">
        <v>62</v>
      </c>
      <c r="K2617" s="151" t="s">
        <v>736</v>
      </c>
      <c r="L2617" s="151" t="s">
        <v>2070</v>
      </c>
      <c r="M2617" s="158">
        <v>8868.48</v>
      </c>
    </row>
    <row r="2618" spans="1:13" hidden="1" outlineLevel="2" x14ac:dyDescent="0.2">
      <c r="A2618" s="156">
        <v>202012</v>
      </c>
      <c r="B2618" s="150">
        <v>40200045</v>
      </c>
      <c r="C2618" s="151" t="s">
        <v>874</v>
      </c>
      <c r="D2618" s="152">
        <v>44196</v>
      </c>
      <c r="E2618" s="151" t="s">
        <v>301</v>
      </c>
      <c r="F2618" s="151" t="s">
        <v>302</v>
      </c>
      <c r="G2618" s="151" t="s">
        <v>807</v>
      </c>
      <c r="H2618" s="151" t="s">
        <v>426</v>
      </c>
      <c r="I2618" s="151" t="s">
        <v>62</v>
      </c>
      <c r="J2618" s="151" t="s">
        <v>62</v>
      </c>
      <c r="K2618" s="151" t="s">
        <v>736</v>
      </c>
      <c r="L2618" s="151" t="s">
        <v>2070</v>
      </c>
      <c r="M2618" s="158">
        <v>-2956.64</v>
      </c>
    </row>
    <row r="2619" spans="1:13" hidden="1" outlineLevel="2" x14ac:dyDescent="0.2">
      <c r="A2619" s="156">
        <v>202012</v>
      </c>
      <c r="B2619" s="150">
        <v>40200045</v>
      </c>
      <c r="C2619" s="151" t="s">
        <v>874</v>
      </c>
      <c r="D2619" s="152">
        <v>44196</v>
      </c>
      <c r="E2619" s="151" t="s">
        <v>301</v>
      </c>
      <c r="F2619" s="151" t="s">
        <v>302</v>
      </c>
      <c r="G2619" s="151" t="s">
        <v>817</v>
      </c>
      <c r="H2619" s="151" t="s">
        <v>436</v>
      </c>
      <c r="I2619" s="151" t="s">
        <v>62</v>
      </c>
      <c r="J2619" s="151" t="s">
        <v>62</v>
      </c>
      <c r="K2619" s="151" t="s">
        <v>736</v>
      </c>
      <c r="L2619" s="151" t="s">
        <v>2070</v>
      </c>
      <c r="M2619" s="158">
        <v>-18628.29</v>
      </c>
    </row>
    <row r="2620" spans="1:13" hidden="1" outlineLevel="2" x14ac:dyDescent="0.2">
      <c r="A2620" s="156">
        <v>202012</v>
      </c>
      <c r="B2620" s="150">
        <v>40200045</v>
      </c>
      <c r="C2620" s="151" t="s">
        <v>874</v>
      </c>
      <c r="D2620" s="152">
        <v>44196</v>
      </c>
      <c r="E2620" s="151" t="s">
        <v>301</v>
      </c>
      <c r="F2620" s="151" t="s">
        <v>302</v>
      </c>
      <c r="G2620" s="151" t="s">
        <v>817</v>
      </c>
      <c r="H2620" s="151" t="s">
        <v>443</v>
      </c>
      <c r="I2620" s="151" t="s">
        <v>62</v>
      </c>
      <c r="J2620" s="151" t="s">
        <v>62</v>
      </c>
      <c r="K2620" s="151" t="s">
        <v>736</v>
      </c>
      <c r="L2620" s="151" t="s">
        <v>2070</v>
      </c>
      <c r="M2620" s="158">
        <v>6187.6</v>
      </c>
    </row>
    <row r="2621" spans="1:13" hidden="1" outlineLevel="2" x14ac:dyDescent="0.2">
      <c r="A2621" s="156">
        <v>202012</v>
      </c>
      <c r="B2621" s="150">
        <v>40200045</v>
      </c>
      <c r="C2621" s="151" t="s">
        <v>874</v>
      </c>
      <c r="D2621" s="152">
        <v>44196</v>
      </c>
      <c r="E2621" s="151" t="s">
        <v>301</v>
      </c>
      <c r="F2621" s="151" t="s">
        <v>302</v>
      </c>
      <c r="G2621" s="151" t="s">
        <v>817</v>
      </c>
      <c r="H2621" s="151" t="s">
        <v>526</v>
      </c>
      <c r="I2621" s="151" t="s">
        <v>62</v>
      </c>
      <c r="J2621" s="151" t="s">
        <v>62</v>
      </c>
      <c r="K2621" s="151" t="s">
        <v>736</v>
      </c>
      <c r="L2621" s="151" t="s">
        <v>2070</v>
      </c>
      <c r="M2621" s="158">
        <v>-1324.59</v>
      </c>
    </row>
    <row r="2622" spans="1:13" hidden="1" outlineLevel="2" x14ac:dyDescent="0.2">
      <c r="A2622" s="156">
        <v>202012</v>
      </c>
      <c r="B2622" s="150">
        <v>40200045</v>
      </c>
      <c r="C2622" s="151" t="s">
        <v>874</v>
      </c>
      <c r="D2622" s="152">
        <v>44196</v>
      </c>
      <c r="E2622" s="151" t="s">
        <v>301</v>
      </c>
      <c r="F2622" s="151" t="s">
        <v>302</v>
      </c>
      <c r="G2622" s="151" t="s">
        <v>817</v>
      </c>
      <c r="H2622" s="151" t="s">
        <v>546</v>
      </c>
      <c r="I2622" s="151" t="s">
        <v>62</v>
      </c>
      <c r="J2622" s="151" t="s">
        <v>62</v>
      </c>
      <c r="K2622" s="151" t="s">
        <v>736</v>
      </c>
      <c r="L2622" s="151" t="s">
        <v>2070</v>
      </c>
      <c r="M2622" s="158">
        <v>-4329.05</v>
      </c>
    </row>
    <row r="2623" spans="1:13" hidden="1" outlineLevel="2" x14ac:dyDescent="0.2">
      <c r="A2623" s="156">
        <v>202012</v>
      </c>
      <c r="B2623" s="150">
        <v>40200045</v>
      </c>
      <c r="C2623" s="151" t="s">
        <v>874</v>
      </c>
      <c r="D2623" s="152">
        <v>44196</v>
      </c>
      <c r="E2623" s="151" t="s">
        <v>301</v>
      </c>
      <c r="F2623" s="151" t="s">
        <v>302</v>
      </c>
      <c r="G2623" s="151" t="s">
        <v>817</v>
      </c>
      <c r="H2623" s="151" t="s">
        <v>449</v>
      </c>
      <c r="I2623" s="151" t="s">
        <v>62</v>
      </c>
      <c r="J2623" s="151" t="s">
        <v>62</v>
      </c>
      <c r="K2623" s="151" t="s">
        <v>736</v>
      </c>
      <c r="L2623" s="151" t="s">
        <v>2070</v>
      </c>
      <c r="M2623" s="158">
        <v>6363.2</v>
      </c>
    </row>
    <row r="2624" spans="1:13" hidden="1" outlineLevel="2" x14ac:dyDescent="0.2">
      <c r="A2624" s="156">
        <v>202012</v>
      </c>
      <c r="B2624" s="150">
        <v>40200045</v>
      </c>
      <c r="C2624" s="151" t="s">
        <v>874</v>
      </c>
      <c r="D2624" s="152">
        <v>44196</v>
      </c>
      <c r="E2624" s="151" t="s">
        <v>301</v>
      </c>
      <c r="F2624" s="151" t="s">
        <v>302</v>
      </c>
      <c r="G2624" s="151" t="s">
        <v>817</v>
      </c>
      <c r="H2624" s="151" t="s">
        <v>536</v>
      </c>
      <c r="I2624" s="151" t="s">
        <v>62</v>
      </c>
      <c r="J2624" s="151" t="s">
        <v>62</v>
      </c>
      <c r="K2624" s="151" t="s">
        <v>736</v>
      </c>
      <c r="L2624" s="151" t="s">
        <v>2070</v>
      </c>
      <c r="M2624" s="158">
        <v>-21364.15</v>
      </c>
    </row>
    <row r="2625" spans="1:13" hidden="1" outlineLevel="2" x14ac:dyDescent="0.2">
      <c r="A2625" s="156">
        <v>202012</v>
      </c>
      <c r="B2625" s="150">
        <v>40200045</v>
      </c>
      <c r="C2625" s="151" t="s">
        <v>874</v>
      </c>
      <c r="D2625" s="152">
        <v>44196</v>
      </c>
      <c r="E2625" s="151" t="s">
        <v>301</v>
      </c>
      <c r="F2625" s="151" t="s">
        <v>302</v>
      </c>
      <c r="G2625" s="151" t="s">
        <v>817</v>
      </c>
      <c r="H2625" s="151" t="s">
        <v>538</v>
      </c>
      <c r="I2625" s="151" t="s">
        <v>62</v>
      </c>
      <c r="J2625" s="151" t="s">
        <v>62</v>
      </c>
      <c r="K2625" s="151" t="s">
        <v>736</v>
      </c>
      <c r="L2625" s="151" t="s">
        <v>2070</v>
      </c>
      <c r="M2625" s="158">
        <v>-6807.65</v>
      </c>
    </row>
    <row r="2626" spans="1:13" hidden="1" outlineLevel="2" x14ac:dyDescent="0.2">
      <c r="A2626" s="156">
        <v>202012</v>
      </c>
      <c r="B2626" s="150">
        <v>40200045</v>
      </c>
      <c r="C2626" s="151" t="s">
        <v>874</v>
      </c>
      <c r="D2626" s="152">
        <v>44196</v>
      </c>
      <c r="E2626" s="151" t="s">
        <v>301</v>
      </c>
      <c r="F2626" s="151" t="s">
        <v>302</v>
      </c>
      <c r="G2626" s="151" t="s">
        <v>817</v>
      </c>
      <c r="H2626" s="151" t="s">
        <v>540</v>
      </c>
      <c r="I2626" s="151" t="s">
        <v>62</v>
      </c>
      <c r="J2626" s="151" t="s">
        <v>62</v>
      </c>
      <c r="K2626" s="151" t="s">
        <v>736</v>
      </c>
      <c r="L2626" s="151" t="s">
        <v>2070</v>
      </c>
      <c r="M2626" s="158">
        <v>-1947.27</v>
      </c>
    </row>
    <row r="2627" spans="1:13" hidden="1" outlineLevel="2" x14ac:dyDescent="0.2">
      <c r="A2627" s="156">
        <v>202012</v>
      </c>
      <c r="B2627" s="150">
        <v>40200046</v>
      </c>
      <c r="C2627" s="151" t="s">
        <v>874</v>
      </c>
      <c r="D2627" s="152">
        <v>44196</v>
      </c>
      <c r="E2627" s="151" t="s">
        <v>315</v>
      </c>
      <c r="F2627" s="151" t="s">
        <v>300</v>
      </c>
      <c r="G2627" s="151" t="s">
        <v>817</v>
      </c>
      <c r="H2627" s="151" t="s">
        <v>526</v>
      </c>
      <c r="I2627" s="151" t="s">
        <v>62</v>
      </c>
      <c r="J2627" s="151" t="s">
        <v>62</v>
      </c>
      <c r="K2627" s="151" t="s">
        <v>736</v>
      </c>
      <c r="L2627" s="151" t="s">
        <v>2143</v>
      </c>
      <c r="M2627" s="158">
        <v>448589.91</v>
      </c>
    </row>
    <row r="2628" spans="1:13" hidden="1" outlineLevel="2" x14ac:dyDescent="0.2">
      <c r="A2628" s="156">
        <v>202012</v>
      </c>
      <c r="B2628" s="150">
        <v>40200046</v>
      </c>
      <c r="C2628" s="151" t="s">
        <v>874</v>
      </c>
      <c r="D2628" s="152">
        <v>44196</v>
      </c>
      <c r="E2628" s="151" t="s">
        <v>299</v>
      </c>
      <c r="F2628" s="151" t="s">
        <v>300</v>
      </c>
      <c r="G2628" s="151" t="s">
        <v>817</v>
      </c>
      <c r="H2628" s="151" t="s">
        <v>526</v>
      </c>
      <c r="I2628" s="151" t="s">
        <v>62</v>
      </c>
      <c r="J2628" s="151" t="s">
        <v>62</v>
      </c>
      <c r="K2628" s="151" t="s">
        <v>736</v>
      </c>
      <c r="L2628" s="151" t="s">
        <v>2143</v>
      </c>
      <c r="M2628" s="158">
        <v>-448589.91</v>
      </c>
    </row>
    <row r="2629" spans="1:13" hidden="1" outlineLevel="2" x14ac:dyDescent="0.2">
      <c r="A2629" s="156">
        <v>202012</v>
      </c>
      <c r="B2629" s="150">
        <v>40200047</v>
      </c>
      <c r="C2629" s="151" t="s">
        <v>874</v>
      </c>
      <c r="D2629" s="152">
        <v>44195</v>
      </c>
      <c r="E2629" s="151" t="s">
        <v>301</v>
      </c>
      <c r="F2629" s="151" t="s">
        <v>302</v>
      </c>
      <c r="G2629" s="151" t="s">
        <v>817</v>
      </c>
      <c r="H2629" s="151" t="s">
        <v>536</v>
      </c>
      <c r="I2629" s="151" t="s">
        <v>62</v>
      </c>
      <c r="J2629" s="151" t="s">
        <v>62</v>
      </c>
      <c r="K2629" s="151" t="s">
        <v>736</v>
      </c>
      <c r="L2629" s="151" t="s">
        <v>2144</v>
      </c>
      <c r="M2629" s="158">
        <v>42013.09</v>
      </c>
    </row>
    <row r="2630" spans="1:13" hidden="1" outlineLevel="2" x14ac:dyDescent="0.2">
      <c r="A2630" s="156">
        <v>202012</v>
      </c>
      <c r="B2630" s="150">
        <v>40200047</v>
      </c>
      <c r="C2630" s="151" t="s">
        <v>874</v>
      </c>
      <c r="D2630" s="152">
        <v>44195</v>
      </c>
      <c r="E2630" s="151" t="s">
        <v>384</v>
      </c>
      <c r="F2630" s="151" t="s">
        <v>385</v>
      </c>
      <c r="G2630" s="151" t="s">
        <v>817</v>
      </c>
      <c r="H2630" s="151" t="s">
        <v>536</v>
      </c>
      <c r="I2630" s="151" t="s">
        <v>62</v>
      </c>
      <c r="J2630" s="151" t="s">
        <v>62</v>
      </c>
      <c r="K2630" s="151" t="s">
        <v>736</v>
      </c>
      <c r="L2630" s="151" t="s">
        <v>2144</v>
      </c>
      <c r="M2630" s="158">
        <v>-42013.09</v>
      </c>
    </row>
    <row r="2631" spans="1:13" hidden="1" outlineLevel="2" x14ac:dyDescent="0.2">
      <c r="A2631" s="156">
        <v>202012</v>
      </c>
      <c r="B2631" s="150">
        <v>40200048</v>
      </c>
      <c r="C2631" s="151" t="s">
        <v>874</v>
      </c>
      <c r="D2631" s="152">
        <v>44195</v>
      </c>
      <c r="E2631" s="151" t="s">
        <v>475</v>
      </c>
      <c r="F2631" s="151" t="s">
        <v>476</v>
      </c>
      <c r="G2631" s="151" t="s">
        <v>817</v>
      </c>
      <c r="H2631" s="151" t="s">
        <v>526</v>
      </c>
      <c r="I2631" s="151" t="s">
        <v>62</v>
      </c>
      <c r="J2631" s="151" t="s">
        <v>62</v>
      </c>
      <c r="K2631" s="151" t="s">
        <v>736</v>
      </c>
      <c r="L2631" s="151" t="s">
        <v>2145</v>
      </c>
      <c r="M2631" s="158">
        <v>-5032.7299999999996</v>
      </c>
    </row>
    <row r="2632" spans="1:13" hidden="1" outlineLevel="2" x14ac:dyDescent="0.2">
      <c r="A2632" s="156">
        <v>202012</v>
      </c>
      <c r="B2632" s="150">
        <v>40200048</v>
      </c>
      <c r="C2632" s="151" t="s">
        <v>874</v>
      </c>
      <c r="D2632" s="152">
        <v>44195</v>
      </c>
      <c r="E2632" s="151" t="s">
        <v>471</v>
      </c>
      <c r="F2632" s="151" t="s">
        <v>472</v>
      </c>
      <c r="G2632" s="151" t="s">
        <v>817</v>
      </c>
      <c r="H2632" s="151" t="s">
        <v>526</v>
      </c>
      <c r="I2632" s="151" t="s">
        <v>62</v>
      </c>
      <c r="J2632" s="151" t="s">
        <v>62</v>
      </c>
      <c r="K2632" s="151" t="s">
        <v>736</v>
      </c>
      <c r="L2632" s="151" t="s">
        <v>2146</v>
      </c>
      <c r="M2632" s="158">
        <v>-710</v>
      </c>
    </row>
    <row r="2633" spans="1:13" hidden="1" outlineLevel="2" x14ac:dyDescent="0.2">
      <c r="A2633" s="156">
        <v>202012</v>
      </c>
      <c r="B2633" s="150">
        <v>40200048</v>
      </c>
      <c r="C2633" s="151" t="s">
        <v>874</v>
      </c>
      <c r="D2633" s="152">
        <v>44195</v>
      </c>
      <c r="E2633" s="151" t="s">
        <v>835</v>
      </c>
      <c r="F2633" s="151" t="s">
        <v>585</v>
      </c>
      <c r="G2633" s="151" t="s">
        <v>62</v>
      </c>
      <c r="H2633" s="151" t="s">
        <v>62</v>
      </c>
      <c r="I2633" s="151" t="s">
        <v>62</v>
      </c>
      <c r="J2633" s="151" t="s">
        <v>62</v>
      </c>
      <c r="K2633" s="151" t="s">
        <v>736</v>
      </c>
      <c r="L2633" s="151" t="s">
        <v>2145</v>
      </c>
      <c r="M2633" s="158">
        <v>5032.7299999999996</v>
      </c>
    </row>
    <row r="2634" spans="1:13" hidden="1" outlineLevel="2" x14ac:dyDescent="0.2">
      <c r="A2634" s="156">
        <v>202012</v>
      </c>
      <c r="B2634" s="150">
        <v>40200048</v>
      </c>
      <c r="C2634" s="151" t="s">
        <v>874</v>
      </c>
      <c r="D2634" s="152">
        <v>44195</v>
      </c>
      <c r="E2634" s="151" t="s">
        <v>835</v>
      </c>
      <c r="F2634" s="151" t="s">
        <v>585</v>
      </c>
      <c r="G2634" s="151" t="s">
        <v>62</v>
      </c>
      <c r="H2634" s="151" t="s">
        <v>62</v>
      </c>
      <c r="I2634" s="151" t="s">
        <v>62</v>
      </c>
      <c r="J2634" s="151" t="s">
        <v>62</v>
      </c>
      <c r="K2634" s="151" t="s">
        <v>736</v>
      </c>
      <c r="L2634" s="151" t="s">
        <v>2146</v>
      </c>
      <c r="M2634" s="158">
        <v>710</v>
      </c>
    </row>
    <row r="2635" spans="1:13" hidden="1" outlineLevel="2" x14ac:dyDescent="0.2">
      <c r="A2635" s="156">
        <v>202012</v>
      </c>
      <c r="B2635" s="150">
        <v>40200049</v>
      </c>
      <c r="C2635" s="151" t="s">
        <v>874</v>
      </c>
      <c r="D2635" s="152">
        <v>44195</v>
      </c>
      <c r="E2635" s="151" t="s">
        <v>362</v>
      </c>
      <c r="F2635" s="151" t="s">
        <v>363</v>
      </c>
      <c r="G2635" s="151" t="s">
        <v>807</v>
      </c>
      <c r="H2635" s="151" t="s">
        <v>422</v>
      </c>
      <c r="I2635" s="151" t="s">
        <v>62</v>
      </c>
      <c r="J2635" s="151" t="s">
        <v>62</v>
      </c>
      <c r="K2635" s="151" t="s">
        <v>736</v>
      </c>
      <c r="L2635" s="151" t="s">
        <v>2147</v>
      </c>
      <c r="M2635" s="158">
        <v>-40000</v>
      </c>
    </row>
    <row r="2636" spans="1:13" hidden="1" outlineLevel="2" x14ac:dyDescent="0.2">
      <c r="A2636" s="156">
        <v>202012</v>
      </c>
      <c r="B2636" s="150">
        <v>40200049</v>
      </c>
      <c r="C2636" s="151" t="s">
        <v>874</v>
      </c>
      <c r="D2636" s="152">
        <v>44195</v>
      </c>
      <c r="E2636" s="151" t="s">
        <v>362</v>
      </c>
      <c r="F2636" s="151" t="s">
        <v>363</v>
      </c>
      <c r="G2636" s="151" t="s">
        <v>807</v>
      </c>
      <c r="H2636" s="151" t="s">
        <v>414</v>
      </c>
      <c r="I2636" s="151" t="s">
        <v>62</v>
      </c>
      <c r="J2636" s="151" t="s">
        <v>62</v>
      </c>
      <c r="K2636" s="151" t="s">
        <v>736</v>
      </c>
      <c r="L2636" s="151" t="s">
        <v>2148</v>
      </c>
      <c r="M2636" s="158">
        <v>-80000</v>
      </c>
    </row>
    <row r="2637" spans="1:13" hidden="1" outlineLevel="2" x14ac:dyDescent="0.2">
      <c r="A2637" s="156">
        <v>202012</v>
      </c>
      <c r="B2637" s="150">
        <v>40200049</v>
      </c>
      <c r="C2637" s="151" t="s">
        <v>874</v>
      </c>
      <c r="D2637" s="152">
        <v>44195</v>
      </c>
      <c r="E2637" s="151" t="s">
        <v>808</v>
      </c>
      <c r="F2637" s="151" t="s">
        <v>566</v>
      </c>
      <c r="G2637" s="151" t="s">
        <v>807</v>
      </c>
      <c r="H2637" s="151" t="s">
        <v>414</v>
      </c>
      <c r="I2637" s="151" t="s">
        <v>62</v>
      </c>
      <c r="J2637" s="151" t="s">
        <v>62</v>
      </c>
      <c r="K2637" s="151" t="s">
        <v>736</v>
      </c>
      <c r="L2637" s="151" t="s">
        <v>2148</v>
      </c>
      <c r="M2637" s="158">
        <v>80000</v>
      </c>
    </row>
    <row r="2638" spans="1:13" hidden="1" outlineLevel="2" x14ac:dyDescent="0.2">
      <c r="A2638" s="156">
        <v>202012</v>
      </c>
      <c r="B2638" s="150">
        <v>40200049</v>
      </c>
      <c r="C2638" s="151" t="s">
        <v>874</v>
      </c>
      <c r="D2638" s="152">
        <v>44195</v>
      </c>
      <c r="E2638" s="151" t="s">
        <v>939</v>
      </c>
      <c r="F2638" s="151" t="s">
        <v>563</v>
      </c>
      <c r="G2638" s="151" t="s">
        <v>62</v>
      </c>
      <c r="H2638" s="151" t="s">
        <v>62</v>
      </c>
      <c r="I2638" s="151" t="s">
        <v>62</v>
      </c>
      <c r="J2638" s="151" t="s">
        <v>62</v>
      </c>
      <c r="K2638" s="151" t="s">
        <v>736</v>
      </c>
      <c r="L2638" s="151" t="s">
        <v>2149</v>
      </c>
      <c r="M2638" s="158">
        <v>-40000</v>
      </c>
    </row>
    <row r="2639" spans="1:13" hidden="1" outlineLevel="2" x14ac:dyDescent="0.2">
      <c r="A2639" s="156">
        <v>202012</v>
      </c>
      <c r="B2639" s="150">
        <v>40200049</v>
      </c>
      <c r="C2639" s="151" t="s">
        <v>874</v>
      </c>
      <c r="D2639" s="152">
        <v>44195</v>
      </c>
      <c r="E2639" s="151" t="s">
        <v>939</v>
      </c>
      <c r="F2639" s="151" t="s">
        <v>563</v>
      </c>
      <c r="G2639" s="151" t="s">
        <v>62</v>
      </c>
      <c r="H2639" s="151" t="s">
        <v>62</v>
      </c>
      <c r="I2639" s="151" t="s">
        <v>62</v>
      </c>
      <c r="J2639" s="151" t="s">
        <v>62</v>
      </c>
      <c r="K2639" s="151" t="s">
        <v>736</v>
      </c>
      <c r="L2639" s="151" t="s">
        <v>2150</v>
      </c>
      <c r="M2639" s="158">
        <v>-80000</v>
      </c>
    </row>
    <row r="2640" spans="1:13" hidden="1" outlineLevel="2" x14ac:dyDescent="0.2">
      <c r="A2640" s="156">
        <v>202012</v>
      </c>
      <c r="B2640" s="150">
        <v>40200049</v>
      </c>
      <c r="C2640" s="151" t="s">
        <v>874</v>
      </c>
      <c r="D2640" s="152">
        <v>44195</v>
      </c>
      <c r="E2640" s="151" t="s">
        <v>939</v>
      </c>
      <c r="F2640" s="151" t="s">
        <v>563</v>
      </c>
      <c r="G2640" s="151" t="s">
        <v>62</v>
      </c>
      <c r="H2640" s="151" t="s">
        <v>62</v>
      </c>
      <c r="I2640" s="151" t="s">
        <v>62</v>
      </c>
      <c r="J2640" s="151" t="s">
        <v>62</v>
      </c>
      <c r="K2640" s="151" t="s">
        <v>736</v>
      </c>
      <c r="L2640" s="151" t="s">
        <v>2151</v>
      </c>
      <c r="M2640" s="158">
        <v>-90000</v>
      </c>
    </row>
    <row r="2641" spans="1:13" hidden="1" outlineLevel="2" x14ac:dyDescent="0.2">
      <c r="A2641" s="156">
        <v>202012</v>
      </c>
      <c r="B2641" s="150">
        <v>40200049</v>
      </c>
      <c r="C2641" s="151" t="s">
        <v>874</v>
      </c>
      <c r="D2641" s="152">
        <v>44195</v>
      </c>
      <c r="E2641" s="151" t="s">
        <v>808</v>
      </c>
      <c r="F2641" s="151" t="s">
        <v>566</v>
      </c>
      <c r="G2641" s="151" t="s">
        <v>807</v>
      </c>
      <c r="H2641" s="151" t="s">
        <v>422</v>
      </c>
      <c r="I2641" s="151" t="s">
        <v>62</v>
      </c>
      <c r="J2641" s="151" t="s">
        <v>62</v>
      </c>
      <c r="K2641" s="151" t="s">
        <v>736</v>
      </c>
      <c r="L2641" s="151" t="s">
        <v>2147</v>
      </c>
      <c r="M2641" s="158">
        <v>40000</v>
      </c>
    </row>
    <row r="2642" spans="1:13" hidden="1" outlineLevel="2" x14ac:dyDescent="0.2">
      <c r="A2642" s="156">
        <v>202012</v>
      </c>
      <c r="B2642" s="150">
        <v>40200049</v>
      </c>
      <c r="C2642" s="151" t="s">
        <v>874</v>
      </c>
      <c r="D2642" s="152">
        <v>44195</v>
      </c>
      <c r="E2642" s="151" t="s">
        <v>808</v>
      </c>
      <c r="F2642" s="151" t="s">
        <v>566</v>
      </c>
      <c r="G2642" s="151" t="s">
        <v>807</v>
      </c>
      <c r="H2642" s="151" t="s">
        <v>396</v>
      </c>
      <c r="I2642" s="151" t="s">
        <v>62</v>
      </c>
      <c r="J2642" s="151" t="s">
        <v>62</v>
      </c>
      <c r="K2642" s="151" t="s">
        <v>736</v>
      </c>
      <c r="L2642" s="151" t="s">
        <v>2152</v>
      </c>
      <c r="M2642" s="158">
        <v>90000</v>
      </c>
    </row>
    <row r="2643" spans="1:13" hidden="1" outlineLevel="2" x14ac:dyDescent="0.2">
      <c r="A2643" s="156">
        <v>202012</v>
      </c>
      <c r="B2643" s="150">
        <v>40200049</v>
      </c>
      <c r="C2643" s="151" t="s">
        <v>874</v>
      </c>
      <c r="D2643" s="152">
        <v>44195</v>
      </c>
      <c r="E2643" s="151" t="s">
        <v>362</v>
      </c>
      <c r="F2643" s="151" t="s">
        <v>363</v>
      </c>
      <c r="G2643" s="151" t="s">
        <v>807</v>
      </c>
      <c r="H2643" s="151" t="s">
        <v>396</v>
      </c>
      <c r="I2643" s="151" t="s">
        <v>62</v>
      </c>
      <c r="J2643" s="151" t="s">
        <v>62</v>
      </c>
      <c r="K2643" s="151" t="s">
        <v>736</v>
      </c>
      <c r="L2643" s="151" t="s">
        <v>2152</v>
      </c>
      <c r="M2643" s="158">
        <v>-90000</v>
      </c>
    </row>
    <row r="2644" spans="1:13" hidden="1" outlineLevel="2" x14ac:dyDescent="0.2">
      <c r="A2644" s="156">
        <v>202012</v>
      </c>
      <c r="B2644" s="150">
        <v>40200049</v>
      </c>
      <c r="C2644" s="151" t="s">
        <v>874</v>
      </c>
      <c r="D2644" s="152">
        <v>44195</v>
      </c>
      <c r="E2644" s="151" t="s">
        <v>366</v>
      </c>
      <c r="F2644" s="151" t="s">
        <v>367</v>
      </c>
      <c r="G2644" s="151" t="s">
        <v>807</v>
      </c>
      <c r="H2644" s="151" t="s">
        <v>422</v>
      </c>
      <c r="I2644" s="151" t="s">
        <v>62</v>
      </c>
      <c r="J2644" s="151" t="s">
        <v>62</v>
      </c>
      <c r="K2644" s="151" t="s">
        <v>736</v>
      </c>
      <c r="L2644" s="151" t="s">
        <v>2149</v>
      </c>
      <c r="M2644" s="158">
        <v>3603.8</v>
      </c>
    </row>
    <row r="2645" spans="1:13" hidden="1" outlineLevel="2" x14ac:dyDescent="0.2">
      <c r="A2645" s="156">
        <v>202012</v>
      </c>
      <c r="B2645" s="150">
        <v>40200049</v>
      </c>
      <c r="C2645" s="151" t="s">
        <v>874</v>
      </c>
      <c r="D2645" s="152">
        <v>44195</v>
      </c>
      <c r="E2645" s="151" t="s">
        <v>366</v>
      </c>
      <c r="F2645" s="151" t="s">
        <v>367</v>
      </c>
      <c r="G2645" s="151" t="s">
        <v>807</v>
      </c>
      <c r="H2645" s="151" t="s">
        <v>414</v>
      </c>
      <c r="I2645" s="151" t="s">
        <v>62</v>
      </c>
      <c r="J2645" s="151" t="s">
        <v>62</v>
      </c>
      <c r="K2645" s="151" t="s">
        <v>736</v>
      </c>
      <c r="L2645" s="151" t="s">
        <v>2150</v>
      </c>
      <c r="M2645" s="158">
        <v>28271.59</v>
      </c>
    </row>
    <row r="2646" spans="1:13" hidden="1" outlineLevel="2" x14ac:dyDescent="0.2">
      <c r="A2646" s="156">
        <v>202012</v>
      </c>
      <c r="B2646" s="150">
        <v>40200049</v>
      </c>
      <c r="C2646" s="151" t="s">
        <v>874</v>
      </c>
      <c r="D2646" s="152">
        <v>44195</v>
      </c>
      <c r="E2646" s="151" t="s">
        <v>366</v>
      </c>
      <c r="F2646" s="151" t="s">
        <v>367</v>
      </c>
      <c r="G2646" s="151" t="s">
        <v>807</v>
      </c>
      <c r="H2646" s="151" t="s">
        <v>396</v>
      </c>
      <c r="I2646" s="151" t="s">
        <v>62</v>
      </c>
      <c r="J2646" s="151" t="s">
        <v>62</v>
      </c>
      <c r="K2646" s="151" t="s">
        <v>736</v>
      </c>
      <c r="L2646" s="151" t="s">
        <v>2151</v>
      </c>
      <c r="M2646" s="158">
        <v>8288.85</v>
      </c>
    </row>
    <row r="2647" spans="1:13" hidden="1" outlineLevel="2" x14ac:dyDescent="0.2">
      <c r="A2647" s="156">
        <v>202012</v>
      </c>
      <c r="B2647" s="150">
        <v>40200049</v>
      </c>
      <c r="C2647" s="151" t="s">
        <v>874</v>
      </c>
      <c r="D2647" s="152">
        <v>44195</v>
      </c>
      <c r="E2647" s="151" t="s">
        <v>364</v>
      </c>
      <c r="F2647" s="151" t="s">
        <v>365</v>
      </c>
      <c r="G2647" s="151" t="s">
        <v>807</v>
      </c>
      <c r="H2647" s="151" t="s">
        <v>422</v>
      </c>
      <c r="I2647" s="151" t="s">
        <v>62</v>
      </c>
      <c r="J2647" s="151" t="s">
        <v>62</v>
      </c>
      <c r="K2647" s="151" t="s">
        <v>736</v>
      </c>
      <c r="L2647" s="151" t="s">
        <v>2149</v>
      </c>
      <c r="M2647" s="158">
        <v>36396.199999999997</v>
      </c>
    </row>
    <row r="2648" spans="1:13" hidden="1" outlineLevel="2" x14ac:dyDescent="0.2">
      <c r="A2648" s="156">
        <v>202012</v>
      </c>
      <c r="B2648" s="150">
        <v>40200049</v>
      </c>
      <c r="C2648" s="151" t="s">
        <v>874</v>
      </c>
      <c r="D2648" s="152">
        <v>44195</v>
      </c>
      <c r="E2648" s="151" t="s">
        <v>364</v>
      </c>
      <c r="F2648" s="151" t="s">
        <v>365</v>
      </c>
      <c r="G2648" s="151" t="s">
        <v>807</v>
      </c>
      <c r="H2648" s="151" t="s">
        <v>414</v>
      </c>
      <c r="I2648" s="151" t="s">
        <v>62</v>
      </c>
      <c r="J2648" s="151" t="s">
        <v>62</v>
      </c>
      <c r="K2648" s="151" t="s">
        <v>736</v>
      </c>
      <c r="L2648" s="151" t="s">
        <v>2150</v>
      </c>
      <c r="M2648" s="158">
        <v>51728.41</v>
      </c>
    </row>
    <row r="2649" spans="1:13" hidden="1" outlineLevel="2" x14ac:dyDescent="0.2">
      <c r="A2649" s="156">
        <v>202012</v>
      </c>
      <c r="B2649" s="150">
        <v>40200049</v>
      </c>
      <c r="C2649" s="151" t="s">
        <v>874</v>
      </c>
      <c r="D2649" s="152">
        <v>44195</v>
      </c>
      <c r="E2649" s="151" t="s">
        <v>364</v>
      </c>
      <c r="F2649" s="151" t="s">
        <v>365</v>
      </c>
      <c r="G2649" s="151" t="s">
        <v>807</v>
      </c>
      <c r="H2649" s="151" t="s">
        <v>396</v>
      </c>
      <c r="I2649" s="151" t="s">
        <v>62</v>
      </c>
      <c r="J2649" s="151" t="s">
        <v>62</v>
      </c>
      <c r="K2649" s="151" t="s">
        <v>736</v>
      </c>
      <c r="L2649" s="151" t="s">
        <v>2151</v>
      </c>
      <c r="M2649" s="158">
        <v>81711.149999999994</v>
      </c>
    </row>
    <row r="2650" spans="1:13" hidden="1" outlineLevel="2" x14ac:dyDescent="0.2">
      <c r="A2650" s="156">
        <v>202012</v>
      </c>
      <c r="B2650" s="150">
        <v>40200050</v>
      </c>
      <c r="C2650" s="151" t="s">
        <v>874</v>
      </c>
      <c r="D2650" s="152">
        <v>44195</v>
      </c>
      <c r="E2650" s="151" t="s">
        <v>939</v>
      </c>
      <c r="F2650" s="151" t="s">
        <v>563</v>
      </c>
      <c r="G2650" s="151" t="s">
        <v>62</v>
      </c>
      <c r="H2650" s="151" t="s">
        <v>62</v>
      </c>
      <c r="I2650" s="151" t="s">
        <v>62</v>
      </c>
      <c r="J2650" s="151" t="s">
        <v>62</v>
      </c>
      <c r="K2650" s="151" t="s">
        <v>736</v>
      </c>
      <c r="L2650" s="151" t="s">
        <v>2153</v>
      </c>
      <c r="M2650" s="158">
        <v>-14840.3</v>
      </c>
    </row>
    <row r="2651" spans="1:13" hidden="1" outlineLevel="2" x14ac:dyDescent="0.2">
      <c r="A2651" s="156">
        <v>202012</v>
      </c>
      <c r="B2651" s="150">
        <v>40200050</v>
      </c>
      <c r="C2651" s="151" t="s">
        <v>874</v>
      </c>
      <c r="D2651" s="152">
        <v>44195</v>
      </c>
      <c r="E2651" s="151" t="s">
        <v>939</v>
      </c>
      <c r="F2651" s="151" t="s">
        <v>563</v>
      </c>
      <c r="G2651" s="151" t="s">
        <v>62</v>
      </c>
      <c r="H2651" s="151" t="s">
        <v>62</v>
      </c>
      <c r="I2651" s="151" t="s">
        <v>62</v>
      </c>
      <c r="J2651" s="151" t="s">
        <v>62</v>
      </c>
      <c r="K2651" s="151" t="s">
        <v>736</v>
      </c>
      <c r="L2651" s="151" t="s">
        <v>2154</v>
      </c>
      <c r="M2651" s="158">
        <v>-129000</v>
      </c>
    </row>
    <row r="2652" spans="1:13" hidden="1" outlineLevel="2" x14ac:dyDescent="0.2">
      <c r="A2652" s="156">
        <v>202012</v>
      </c>
      <c r="B2652" s="150">
        <v>40200050</v>
      </c>
      <c r="C2652" s="151" t="s">
        <v>874</v>
      </c>
      <c r="D2652" s="152">
        <v>44195</v>
      </c>
      <c r="E2652" s="151" t="s">
        <v>362</v>
      </c>
      <c r="F2652" s="151" t="s">
        <v>363</v>
      </c>
      <c r="G2652" s="151" t="s">
        <v>807</v>
      </c>
      <c r="H2652" s="151" t="s">
        <v>398</v>
      </c>
      <c r="I2652" s="151" t="s">
        <v>62</v>
      </c>
      <c r="J2652" s="151" t="s">
        <v>62</v>
      </c>
      <c r="K2652" s="151" t="s">
        <v>736</v>
      </c>
      <c r="L2652" s="151" t="s">
        <v>2147</v>
      </c>
      <c r="M2652" s="158">
        <v>-14840.3</v>
      </c>
    </row>
    <row r="2653" spans="1:13" hidden="1" outlineLevel="2" x14ac:dyDescent="0.2">
      <c r="A2653" s="156">
        <v>202012</v>
      </c>
      <c r="B2653" s="150">
        <v>40200050</v>
      </c>
      <c r="C2653" s="151" t="s">
        <v>874</v>
      </c>
      <c r="D2653" s="152">
        <v>44195</v>
      </c>
      <c r="E2653" s="151" t="s">
        <v>374</v>
      </c>
      <c r="F2653" s="151" t="s">
        <v>375</v>
      </c>
      <c r="G2653" s="151" t="s">
        <v>807</v>
      </c>
      <c r="H2653" s="151" t="s">
        <v>398</v>
      </c>
      <c r="I2653" s="151" t="s">
        <v>62</v>
      </c>
      <c r="J2653" s="151" t="s">
        <v>62</v>
      </c>
      <c r="K2653" s="151" t="s">
        <v>736</v>
      </c>
      <c r="L2653" s="151" t="s">
        <v>2153</v>
      </c>
      <c r="M2653" s="158">
        <v>11035</v>
      </c>
    </row>
    <row r="2654" spans="1:13" hidden="1" outlineLevel="2" x14ac:dyDescent="0.2">
      <c r="A2654" s="156">
        <v>202012</v>
      </c>
      <c r="B2654" s="150">
        <v>40200050</v>
      </c>
      <c r="C2654" s="151" t="s">
        <v>874</v>
      </c>
      <c r="D2654" s="152">
        <v>44195</v>
      </c>
      <c r="E2654" s="151" t="s">
        <v>366</v>
      </c>
      <c r="F2654" s="151" t="s">
        <v>367</v>
      </c>
      <c r="G2654" s="151" t="s">
        <v>807</v>
      </c>
      <c r="H2654" s="151" t="s">
        <v>398</v>
      </c>
      <c r="I2654" s="151" t="s">
        <v>62</v>
      </c>
      <c r="J2654" s="151" t="s">
        <v>62</v>
      </c>
      <c r="K2654" s="151" t="s">
        <v>736</v>
      </c>
      <c r="L2654" s="151" t="s">
        <v>2153</v>
      </c>
      <c r="M2654" s="158">
        <v>3805.3</v>
      </c>
    </row>
    <row r="2655" spans="1:13" outlineLevel="2" x14ac:dyDescent="0.2">
      <c r="A2655" s="156">
        <v>202012</v>
      </c>
      <c r="B2655" s="150">
        <v>40200050</v>
      </c>
      <c r="C2655" s="151" t="s">
        <v>874</v>
      </c>
      <c r="D2655" s="152">
        <v>44195</v>
      </c>
      <c r="E2655" s="151" t="s">
        <v>455</v>
      </c>
      <c r="F2655" s="151" t="s">
        <v>273</v>
      </c>
      <c r="G2655" s="151" t="s">
        <v>919</v>
      </c>
      <c r="H2655" s="151" t="s">
        <v>456</v>
      </c>
      <c r="I2655" s="151" t="s">
        <v>62</v>
      </c>
      <c r="J2655" s="151" t="s">
        <v>62</v>
      </c>
      <c r="K2655" s="151" t="s">
        <v>736</v>
      </c>
      <c r="L2655" s="151" t="s">
        <v>2154</v>
      </c>
      <c r="M2655" s="158">
        <v>129000</v>
      </c>
    </row>
    <row r="2656" spans="1:13" hidden="1" outlineLevel="2" x14ac:dyDescent="0.2">
      <c r="A2656" s="156">
        <v>202012</v>
      </c>
      <c r="B2656" s="150">
        <v>40200050</v>
      </c>
      <c r="C2656" s="151" t="s">
        <v>874</v>
      </c>
      <c r="D2656" s="152">
        <v>44195</v>
      </c>
      <c r="E2656" s="151" t="s">
        <v>808</v>
      </c>
      <c r="F2656" s="151" t="s">
        <v>566</v>
      </c>
      <c r="G2656" s="151" t="s">
        <v>807</v>
      </c>
      <c r="H2656" s="151" t="s">
        <v>398</v>
      </c>
      <c r="I2656" s="151" t="s">
        <v>62</v>
      </c>
      <c r="J2656" s="151" t="s">
        <v>62</v>
      </c>
      <c r="K2656" s="151" t="s">
        <v>736</v>
      </c>
      <c r="L2656" s="151" t="s">
        <v>2147</v>
      </c>
      <c r="M2656" s="158">
        <v>14840.3</v>
      </c>
    </row>
    <row r="2657" spans="1:13" hidden="1" outlineLevel="2" x14ac:dyDescent="0.2">
      <c r="A2657" s="156">
        <v>202012</v>
      </c>
      <c r="B2657" s="150">
        <v>40200051</v>
      </c>
      <c r="C2657" s="151" t="s">
        <v>874</v>
      </c>
      <c r="D2657" s="152">
        <v>44195</v>
      </c>
      <c r="E2657" s="151" t="s">
        <v>939</v>
      </c>
      <c r="F2657" s="151" t="s">
        <v>563</v>
      </c>
      <c r="G2657" s="151" t="s">
        <v>62</v>
      </c>
      <c r="H2657" s="151" t="s">
        <v>62</v>
      </c>
      <c r="I2657" s="151" t="s">
        <v>62</v>
      </c>
      <c r="J2657" s="151" t="s">
        <v>62</v>
      </c>
      <c r="K2657" s="151" t="s">
        <v>736</v>
      </c>
      <c r="L2657" s="151" t="s">
        <v>2155</v>
      </c>
      <c r="M2657" s="158">
        <v>-97615</v>
      </c>
    </row>
    <row r="2658" spans="1:13" hidden="1" outlineLevel="2" x14ac:dyDescent="0.2">
      <c r="A2658" s="156">
        <v>202012</v>
      </c>
      <c r="B2658" s="150">
        <v>40200051</v>
      </c>
      <c r="C2658" s="151" t="s">
        <v>874</v>
      </c>
      <c r="D2658" s="152">
        <v>44195</v>
      </c>
      <c r="E2658" s="151" t="s">
        <v>808</v>
      </c>
      <c r="F2658" s="151" t="s">
        <v>566</v>
      </c>
      <c r="G2658" s="151" t="s">
        <v>876</v>
      </c>
      <c r="H2658" s="151" t="s">
        <v>376</v>
      </c>
      <c r="I2658" s="151" t="s">
        <v>62</v>
      </c>
      <c r="J2658" s="151" t="s">
        <v>62</v>
      </c>
      <c r="K2658" s="151" t="s">
        <v>736</v>
      </c>
      <c r="L2658" s="151" t="s">
        <v>2156</v>
      </c>
      <c r="M2658" s="158">
        <v>97615</v>
      </c>
    </row>
    <row r="2659" spans="1:13" hidden="1" outlineLevel="2" x14ac:dyDescent="0.2">
      <c r="A2659" s="156">
        <v>202012</v>
      </c>
      <c r="B2659" s="150">
        <v>40200051</v>
      </c>
      <c r="C2659" s="151" t="s">
        <v>874</v>
      </c>
      <c r="D2659" s="152">
        <v>44195</v>
      </c>
      <c r="E2659" s="151" t="s">
        <v>362</v>
      </c>
      <c r="F2659" s="151" t="s">
        <v>363</v>
      </c>
      <c r="G2659" s="151" t="s">
        <v>876</v>
      </c>
      <c r="H2659" s="151" t="s">
        <v>376</v>
      </c>
      <c r="I2659" s="151" t="s">
        <v>62</v>
      </c>
      <c r="J2659" s="151" t="s">
        <v>62</v>
      </c>
      <c r="K2659" s="151" t="s">
        <v>736</v>
      </c>
      <c r="L2659" s="151" t="s">
        <v>2156</v>
      </c>
      <c r="M2659" s="158">
        <v>-97615</v>
      </c>
    </row>
    <row r="2660" spans="1:13" hidden="1" outlineLevel="2" x14ac:dyDescent="0.2">
      <c r="A2660" s="156">
        <v>202012</v>
      </c>
      <c r="B2660" s="150">
        <v>40200051</v>
      </c>
      <c r="C2660" s="151" t="s">
        <v>874</v>
      </c>
      <c r="D2660" s="152">
        <v>44195</v>
      </c>
      <c r="E2660" s="151" t="s">
        <v>808</v>
      </c>
      <c r="F2660" s="151" t="s">
        <v>566</v>
      </c>
      <c r="G2660" s="151" t="s">
        <v>807</v>
      </c>
      <c r="H2660" s="151" t="s">
        <v>404</v>
      </c>
      <c r="I2660" s="151" t="s">
        <v>62</v>
      </c>
      <c r="J2660" s="151" t="s">
        <v>62</v>
      </c>
      <c r="K2660" s="151" t="s">
        <v>736</v>
      </c>
      <c r="L2660" s="151" t="s">
        <v>2157</v>
      </c>
      <c r="M2660" s="158">
        <v>799</v>
      </c>
    </row>
    <row r="2661" spans="1:13" hidden="1" outlineLevel="2" x14ac:dyDescent="0.2">
      <c r="A2661" s="156">
        <v>202012</v>
      </c>
      <c r="B2661" s="150">
        <v>40200051</v>
      </c>
      <c r="C2661" s="151" t="s">
        <v>874</v>
      </c>
      <c r="D2661" s="152">
        <v>44195</v>
      </c>
      <c r="E2661" s="151" t="s">
        <v>362</v>
      </c>
      <c r="F2661" s="151" t="s">
        <v>363</v>
      </c>
      <c r="G2661" s="151" t="s">
        <v>807</v>
      </c>
      <c r="H2661" s="151" t="s">
        <v>404</v>
      </c>
      <c r="I2661" s="151" t="s">
        <v>62</v>
      </c>
      <c r="J2661" s="151" t="s">
        <v>62</v>
      </c>
      <c r="K2661" s="151" t="s">
        <v>736</v>
      </c>
      <c r="L2661" s="151" t="s">
        <v>2157</v>
      </c>
      <c r="M2661" s="158">
        <v>-799</v>
      </c>
    </row>
    <row r="2662" spans="1:13" hidden="1" outlineLevel="2" x14ac:dyDescent="0.2">
      <c r="A2662" s="156">
        <v>202012</v>
      </c>
      <c r="B2662" s="150">
        <v>40200051</v>
      </c>
      <c r="C2662" s="151" t="s">
        <v>874</v>
      </c>
      <c r="D2662" s="152">
        <v>44195</v>
      </c>
      <c r="E2662" s="151" t="s">
        <v>372</v>
      </c>
      <c r="F2662" s="151" t="s">
        <v>373</v>
      </c>
      <c r="G2662" s="151" t="s">
        <v>876</v>
      </c>
      <c r="H2662" s="151" t="s">
        <v>376</v>
      </c>
      <c r="I2662" s="151" t="s">
        <v>62</v>
      </c>
      <c r="J2662" s="151" t="s">
        <v>62</v>
      </c>
      <c r="K2662" s="151" t="s">
        <v>736</v>
      </c>
      <c r="L2662" s="151" t="s">
        <v>2155</v>
      </c>
      <c r="M2662" s="158">
        <v>20000</v>
      </c>
    </row>
    <row r="2663" spans="1:13" hidden="1" outlineLevel="2" x14ac:dyDescent="0.2">
      <c r="A2663" s="156">
        <v>202012</v>
      </c>
      <c r="B2663" s="150">
        <v>40200051</v>
      </c>
      <c r="C2663" s="151" t="s">
        <v>874</v>
      </c>
      <c r="D2663" s="152">
        <v>44195</v>
      </c>
      <c r="E2663" s="151" t="s">
        <v>374</v>
      </c>
      <c r="F2663" s="151" t="s">
        <v>375</v>
      </c>
      <c r="G2663" s="151" t="s">
        <v>876</v>
      </c>
      <c r="H2663" s="151" t="s">
        <v>376</v>
      </c>
      <c r="I2663" s="151" t="s">
        <v>62</v>
      </c>
      <c r="J2663" s="151" t="s">
        <v>62</v>
      </c>
      <c r="K2663" s="151" t="s">
        <v>736</v>
      </c>
      <c r="L2663" s="151" t="s">
        <v>2155</v>
      </c>
      <c r="M2663" s="158">
        <v>77615</v>
      </c>
    </row>
    <row r="2664" spans="1:13" hidden="1" outlineLevel="2" x14ac:dyDescent="0.2">
      <c r="A2664" s="156">
        <v>202012</v>
      </c>
      <c r="B2664" s="150">
        <v>40200051</v>
      </c>
      <c r="C2664" s="151" t="s">
        <v>874</v>
      </c>
      <c r="D2664" s="152">
        <v>44195</v>
      </c>
      <c r="E2664" s="151" t="s">
        <v>362</v>
      </c>
      <c r="F2664" s="151" t="s">
        <v>363</v>
      </c>
      <c r="G2664" s="151" t="s">
        <v>807</v>
      </c>
      <c r="H2664" s="151" t="s">
        <v>378</v>
      </c>
      <c r="I2664" s="151" t="s">
        <v>62</v>
      </c>
      <c r="J2664" s="151" t="s">
        <v>62</v>
      </c>
      <c r="K2664" s="151" t="s">
        <v>736</v>
      </c>
      <c r="L2664" s="151" t="s">
        <v>2158</v>
      </c>
      <c r="M2664" s="158">
        <v>-44415</v>
      </c>
    </row>
    <row r="2665" spans="1:13" hidden="1" outlineLevel="2" x14ac:dyDescent="0.2">
      <c r="A2665" s="156">
        <v>202012</v>
      </c>
      <c r="B2665" s="150">
        <v>40200051</v>
      </c>
      <c r="C2665" s="151" t="s">
        <v>874</v>
      </c>
      <c r="D2665" s="152">
        <v>44195</v>
      </c>
      <c r="E2665" s="151" t="s">
        <v>362</v>
      </c>
      <c r="F2665" s="151" t="s">
        <v>363</v>
      </c>
      <c r="G2665" s="151" t="s">
        <v>807</v>
      </c>
      <c r="H2665" s="151" t="s">
        <v>398</v>
      </c>
      <c r="I2665" s="151" t="s">
        <v>62</v>
      </c>
      <c r="J2665" s="151" t="s">
        <v>62</v>
      </c>
      <c r="K2665" s="151" t="s">
        <v>736</v>
      </c>
      <c r="L2665" s="151" t="s">
        <v>2159</v>
      </c>
      <c r="M2665" s="158">
        <v>-5030.51</v>
      </c>
    </row>
    <row r="2666" spans="1:13" hidden="1" outlineLevel="2" x14ac:dyDescent="0.2">
      <c r="A2666" s="156">
        <v>202012</v>
      </c>
      <c r="B2666" s="150">
        <v>40200051</v>
      </c>
      <c r="C2666" s="151" t="s">
        <v>874</v>
      </c>
      <c r="D2666" s="152">
        <v>44195</v>
      </c>
      <c r="E2666" s="151" t="s">
        <v>362</v>
      </c>
      <c r="F2666" s="151" t="s">
        <v>363</v>
      </c>
      <c r="G2666" s="151" t="s">
        <v>807</v>
      </c>
      <c r="H2666" s="151" t="s">
        <v>402</v>
      </c>
      <c r="I2666" s="151" t="s">
        <v>62</v>
      </c>
      <c r="J2666" s="151" t="s">
        <v>62</v>
      </c>
      <c r="K2666" s="151" t="s">
        <v>736</v>
      </c>
      <c r="L2666" s="151" t="s">
        <v>2160</v>
      </c>
      <c r="M2666" s="158">
        <v>-14876.64</v>
      </c>
    </row>
    <row r="2667" spans="1:13" hidden="1" outlineLevel="2" x14ac:dyDescent="0.2">
      <c r="A2667" s="156">
        <v>202012</v>
      </c>
      <c r="B2667" s="150">
        <v>40200051</v>
      </c>
      <c r="C2667" s="151" t="s">
        <v>874</v>
      </c>
      <c r="D2667" s="152">
        <v>44195</v>
      </c>
      <c r="E2667" s="151" t="s">
        <v>808</v>
      </c>
      <c r="F2667" s="151" t="s">
        <v>566</v>
      </c>
      <c r="G2667" s="151" t="s">
        <v>807</v>
      </c>
      <c r="H2667" s="151" t="s">
        <v>378</v>
      </c>
      <c r="I2667" s="151" t="s">
        <v>62</v>
      </c>
      <c r="J2667" s="151" t="s">
        <v>62</v>
      </c>
      <c r="K2667" s="151" t="s">
        <v>736</v>
      </c>
      <c r="L2667" s="151" t="s">
        <v>2158</v>
      </c>
      <c r="M2667" s="158">
        <v>44415</v>
      </c>
    </row>
    <row r="2668" spans="1:13" hidden="1" outlineLevel="2" x14ac:dyDescent="0.2">
      <c r="A2668" s="156">
        <v>202012</v>
      </c>
      <c r="B2668" s="150">
        <v>40200051</v>
      </c>
      <c r="C2668" s="151" t="s">
        <v>874</v>
      </c>
      <c r="D2668" s="152">
        <v>44195</v>
      </c>
      <c r="E2668" s="151" t="s">
        <v>808</v>
      </c>
      <c r="F2668" s="151" t="s">
        <v>566</v>
      </c>
      <c r="G2668" s="151" t="s">
        <v>807</v>
      </c>
      <c r="H2668" s="151" t="s">
        <v>398</v>
      </c>
      <c r="I2668" s="151" t="s">
        <v>62</v>
      </c>
      <c r="J2668" s="151" t="s">
        <v>62</v>
      </c>
      <c r="K2668" s="151" t="s">
        <v>736</v>
      </c>
      <c r="L2668" s="151" t="s">
        <v>2159</v>
      </c>
      <c r="M2668" s="158">
        <v>5030.51</v>
      </c>
    </row>
    <row r="2669" spans="1:13" hidden="1" outlineLevel="2" x14ac:dyDescent="0.2">
      <c r="A2669" s="156">
        <v>202012</v>
      </c>
      <c r="B2669" s="150">
        <v>40200051</v>
      </c>
      <c r="C2669" s="151" t="s">
        <v>874</v>
      </c>
      <c r="D2669" s="152">
        <v>44195</v>
      </c>
      <c r="E2669" s="151" t="s">
        <v>808</v>
      </c>
      <c r="F2669" s="151" t="s">
        <v>566</v>
      </c>
      <c r="G2669" s="151" t="s">
        <v>807</v>
      </c>
      <c r="H2669" s="151" t="s">
        <v>402</v>
      </c>
      <c r="I2669" s="151" t="s">
        <v>62</v>
      </c>
      <c r="J2669" s="151" t="s">
        <v>62</v>
      </c>
      <c r="K2669" s="151" t="s">
        <v>736</v>
      </c>
      <c r="L2669" s="151" t="s">
        <v>2160</v>
      </c>
      <c r="M2669" s="158">
        <v>14876.64</v>
      </c>
    </row>
    <row r="2670" spans="1:13" hidden="1" outlineLevel="2" x14ac:dyDescent="0.2">
      <c r="A2670" s="156">
        <v>202012</v>
      </c>
      <c r="B2670" s="150">
        <v>40200052</v>
      </c>
      <c r="C2670" s="151" t="s">
        <v>874</v>
      </c>
      <c r="D2670" s="152">
        <v>44195</v>
      </c>
      <c r="E2670" s="151" t="s">
        <v>939</v>
      </c>
      <c r="F2670" s="151" t="s">
        <v>563</v>
      </c>
      <c r="G2670" s="151" t="s">
        <v>62</v>
      </c>
      <c r="H2670" s="151" t="s">
        <v>62</v>
      </c>
      <c r="I2670" s="151" t="s">
        <v>62</v>
      </c>
      <c r="J2670" s="151" t="s">
        <v>62</v>
      </c>
      <c r="K2670" s="151" t="s">
        <v>736</v>
      </c>
      <c r="L2670" s="151" t="s">
        <v>2161</v>
      </c>
      <c r="M2670" s="158">
        <v>-3000</v>
      </c>
    </row>
    <row r="2671" spans="1:13" hidden="1" outlineLevel="2" x14ac:dyDescent="0.2">
      <c r="A2671" s="156">
        <v>202012</v>
      </c>
      <c r="B2671" s="150">
        <v>40200052</v>
      </c>
      <c r="C2671" s="151" t="s">
        <v>874</v>
      </c>
      <c r="D2671" s="152">
        <v>44195</v>
      </c>
      <c r="E2671" s="151" t="s">
        <v>384</v>
      </c>
      <c r="F2671" s="151" t="s">
        <v>385</v>
      </c>
      <c r="G2671" s="151" t="s">
        <v>817</v>
      </c>
      <c r="H2671" s="151" t="s">
        <v>540</v>
      </c>
      <c r="I2671" s="151" t="s">
        <v>62</v>
      </c>
      <c r="J2671" s="151" t="s">
        <v>62</v>
      </c>
      <c r="K2671" s="151" t="s">
        <v>736</v>
      </c>
      <c r="L2671" s="151" t="s">
        <v>2162</v>
      </c>
      <c r="M2671" s="158">
        <v>-63595.12</v>
      </c>
    </row>
    <row r="2672" spans="1:13" hidden="1" outlineLevel="2" x14ac:dyDescent="0.2">
      <c r="A2672" s="156">
        <v>202012</v>
      </c>
      <c r="B2672" s="150">
        <v>40200052</v>
      </c>
      <c r="C2672" s="151" t="s">
        <v>874</v>
      </c>
      <c r="D2672" s="152">
        <v>44195</v>
      </c>
      <c r="E2672" s="151" t="s">
        <v>488</v>
      </c>
      <c r="F2672" s="151" t="s">
        <v>489</v>
      </c>
      <c r="G2672" s="151" t="s">
        <v>817</v>
      </c>
      <c r="H2672" s="151" t="s">
        <v>526</v>
      </c>
      <c r="I2672" s="151" t="s">
        <v>62</v>
      </c>
      <c r="J2672" s="151" t="s">
        <v>62</v>
      </c>
      <c r="K2672" s="151" t="s">
        <v>736</v>
      </c>
      <c r="L2672" s="151" t="s">
        <v>2163</v>
      </c>
      <c r="M2672" s="158">
        <v>-25000</v>
      </c>
    </row>
    <row r="2673" spans="1:13" hidden="1" outlineLevel="2" x14ac:dyDescent="0.2">
      <c r="A2673" s="156">
        <v>202012</v>
      </c>
      <c r="B2673" s="150">
        <v>40200052</v>
      </c>
      <c r="C2673" s="151" t="s">
        <v>874</v>
      </c>
      <c r="D2673" s="152">
        <v>44195</v>
      </c>
      <c r="E2673" s="151" t="s">
        <v>492</v>
      </c>
      <c r="F2673" s="151" t="s">
        <v>493</v>
      </c>
      <c r="G2673" s="151" t="s">
        <v>817</v>
      </c>
      <c r="H2673" s="151" t="s">
        <v>526</v>
      </c>
      <c r="I2673" s="151" t="s">
        <v>62</v>
      </c>
      <c r="J2673" s="151" t="s">
        <v>62</v>
      </c>
      <c r="K2673" s="151" t="s">
        <v>736</v>
      </c>
      <c r="L2673" s="151" t="s">
        <v>2163</v>
      </c>
      <c r="M2673" s="158">
        <v>25000</v>
      </c>
    </row>
    <row r="2674" spans="1:13" hidden="1" outlineLevel="2" x14ac:dyDescent="0.2">
      <c r="A2674" s="156">
        <v>202012</v>
      </c>
      <c r="B2674" s="150">
        <v>40200052</v>
      </c>
      <c r="C2674" s="151" t="s">
        <v>874</v>
      </c>
      <c r="D2674" s="152">
        <v>44195</v>
      </c>
      <c r="E2674" s="151" t="s">
        <v>384</v>
      </c>
      <c r="F2674" s="151" t="s">
        <v>385</v>
      </c>
      <c r="G2674" s="151" t="s">
        <v>817</v>
      </c>
      <c r="H2674" s="151" t="s">
        <v>536</v>
      </c>
      <c r="I2674" s="151" t="s">
        <v>62</v>
      </c>
      <c r="J2674" s="151" t="s">
        <v>62</v>
      </c>
      <c r="K2674" s="151" t="s">
        <v>736</v>
      </c>
      <c r="L2674" s="151" t="s">
        <v>2164</v>
      </c>
      <c r="M2674" s="158">
        <v>21237.35</v>
      </c>
    </row>
    <row r="2675" spans="1:13" hidden="1" outlineLevel="2" x14ac:dyDescent="0.2">
      <c r="A2675" s="156">
        <v>202012</v>
      </c>
      <c r="B2675" s="150">
        <v>40200052</v>
      </c>
      <c r="C2675" s="151" t="s">
        <v>874</v>
      </c>
      <c r="D2675" s="152">
        <v>44195</v>
      </c>
      <c r="E2675" s="151" t="s">
        <v>384</v>
      </c>
      <c r="F2675" s="151" t="s">
        <v>385</v>
      </c>
      <c r="G2675" s="151" t="s">
        <v>807</v>
      </c>
      <c r="H2675" s="151" t="s">
        <v>418</v>
      </c>
      <c r="I2675" s="151" t="s">
        <v>62</v>
      </c>
      <c r="J2675" s="151" t="s">
        <v>62</v>
      </c>
      <c r="K2675" s="151" t="s">
        <v>736</v>
      </c>
      <c r="L2675" s="151" t="s">
        <v>2164</v>
      </c>
      <c r="M2675" s="158">
        <v>-21237.35</v>
      </c>
    </row>
    <row r="2676" spans="1:13" hidden="1" outlineLevel="2" x14ac:dyDescent="0.2">
      <c r="A2676" s="156">
        <v>202012</v>
      </c>
      <c r="B2676" s="150">
        <v>40200052</v>
      </c>
      <c r="C2676" s="151" t="s">
        <v>874</v>
      </c>
      <c r="D2676" s="152">
        <v>44195</v>
      </c>
      <c r="E2676" s="151" t="s">
        <v>384</v>
      </c>
      <c r="F2676" s="151" t="s">
        <v>385</v>
      </c>
      <c r="G2676" s="151" t="s">
        <v>807</v>
      </c>
      <c r="H2676" s="151" t="s">
        <v>426</v>
      </c>
      <c r="I2676" s="151" t="s">
        <v>62</v>
      </c>
      <c r="J2676" s="151" t="s">
        <v>62</v>
      </c>
      <c r="K2676" s="151" t="s">
        <v>736</v>
      </c>
      <c r="L2676" s="151" t="s">
        <v>2162</v>
      </c>
      <c r="M2676" s="158">
        <v>63595.12</v>
      </c>
    </row>
    <row r="2677" spans="1:13" hidden="1" outlineLevel="2" x14ac:dyDescent="0.2">
      <c r="A2677" s="156">
        <v>202012</v>
      </c>
      <c r="B2677" s="150">
        <v>40200052</v>
      </c>
      <c r="C2677" s="151" t="s">
        <v>874</v>
      </c>
      <c r="D2677" s="152">
        <v>44195</v>
      </c>
      <c r="E2677" s="151" t="s">
        <v>490</v>
      </c>
      <c r="F2677" s="151" t="s">
        <v>491</v>
      </c>
      <c r="G2677" s="151" t="s">
        <v>817</v>
      </c>
      <c r="H2677" s="151" t="s">
        <v>526</v>
      </c>
      <c r="I2677" s="151" t="s">
        <v>62</v>
      </c>
      <c r="J2677" s="151" t="s">
        <v>62</v>
      </c>
      <c r="K2677" s="151" t="s">
        <v>736</v>
      </c>
      <c r="L2677" s="151" t="s">
        <v>2165</v>
      </c>
      <c r="M2677" s="158">
        <v>4000</v>
      </c>
    </row>
    <row r="2678" spans="1:13" hidden="1" outlineLevel="2" x14ac:dyDescent="0.2">
      <c r="A2678" s="156">
        <v>202012</v>
      </c>
      <c r="B2678" s="150">
        <v>40200052</v>
      </c>
      <c r="C2678" s="151" t="s">
        <v>874</v>
      </c>
      <c r="D2678" s="152">
        <v>44195</v>
      </c>
      <c r="E2678" s="151" t="s">
        <v>490</v>
      </c>
      <c r="F2678" s="151" t="s">
        <v>491</v>
      </c>
      <c r="G2678" s="151" t="s">
        <v>817</v>
      </c>
      <c r="H2678" s="151" t="s">
        <v>526</v>
      </c>
      <c r="I2678" s="151" t="s">
        <v>62</v>
      </c>
      <c r="J2678" s="151" t="s">
        <v>62</v>
      </c>
      <c r="K2678" s="151" t="s">
        <v>736</v>
      </c>
      <c r="L2678" s="151" t="s">
        <v>2161</v>
      </c>
      <c r="M2678" s="158">
        <v>3000</v>
      </c>
    </row>
    <row r="2679" spans="1:13" hidden="1" outlineLevel="2" x14ac:dyDescent="0.2">
      <c r="A2679" s="156">
        <v>202012</v>
      </c>
      <c r="B2679" s="150">
        <v>40200052</v>
      </c>
      <c r="C2679" s="151" t="s">
        <v>874</v>
      </c>
      <c r="D2679" s="152">
        <v>44195</v>
      </c>
      <c r="E2679" s="151" t="s">
        <v>939</v>
      </c>
      <c r="F2679" s="151" t="s">
        <v>563</v>
      </c>
      <c r="G2679" s="151" t="s">
        <v>62</v>
      </c>
      <c r="H2679" s="151" t="s">
        <v>62</v>
      </c>
      <c r="I2679" s="151" t="s">
        <v>62</v>
      </c>
      <c r="J2679" s="151" t="s">
        <v>62</v>
      </c>
      <c r="K2679" s="151" t="s">
        <v>736</v>
      </c>
      <c r="L2679" s="151" t="s">
        <v>2165</v>
      </c>
      <c r="M2679" s="158">
        <v>-4000</v>
      </c>
    </row>
    <row r="2680" spans="1:13" hidden="1" outlineLevel="2" x14ac:dyDescent="0.2">
      <c r="A2680" s="156">
        <v>202012</v>
      </c>
      <c r="B2680" s="150">
        <v>40200053</v>
      </c>
      <c r="C2680" s="151" t="s">
        <v>874</v>
      </c>
      <c r="D2680" s="152">
        <v>44196</v>
      </c>
      <c r="E2680" s="151" t="s">
        <v>299</v>
      </c>
      <c r="F2680" s="151" t="s">
        <v>300</v>
      </c>
      <c r="G2680" s="151" t="s">
        <v>976</v>
      </c>
      <c r="H2680" s="151" t="s">
        <v>344</v>
      </c>
      <c r="I2680" s="151" t="s">
        <v>62</v>
      </c>
      <c r="J2680" s="151" t="s">
        <v>62</v>
      </c>
      <c r="K2680" s="151" t="s">
        <v>736</v>
      </c>
      <c r="L2680" s="151" t="s">
        <v>2166</v>
      </c>
      <c r="M2680" s="158">
        <v>-3399</v>
      </c>
    </row>
    <row r="2681" spans="1:13" hidden="1" outlineLevel="2" x14ac:dyDescent="0.2">
      <c r="A2681" s="156">
        <v>202012</v>
      </c>
      <c r="B2681" s="150">
        <v>40200053</v>
      </c>
      <c r="C2681" s="151" t="s">
        <v>874</v>
      </c>
      <c r="D2681" s="152">
        <v>44196</v>
      </c>
      <c r="E2681" s="151" t="s">
        <v>307</v>
      </c>
      <c r="F2681" s="151" t="s">
        <v>308</v>
      </c>
      <c r="G2681" s="151" t="s">
        <v>807</v>
      </c>
      <c r="H2681" s="151" t="s">
        <v>426</v>
      </c>
      <c r="I2681" s="151" t="s">
        <v>62</v>
      </c>
      <c r="J2681" s="151" t="s">
        <v>62</v>
      </c>
      <c r="K2681" s="151" t="s">
        <v>736</v>
      </c>
      <c r="L2681" s="151" t="s">
        <v>2167</v>
      </c>
      <c r="M2681" s="158">
        <v>1849</v>
      </c>
    </row>
    <row r="2682" spans="1:13" hidden="1" outlineLevel="2" x14ac:dyDescent="0.2">
      <c r="A2682" s="156">
        <v>202012</v>
      </c>
      <c r="B2682" s="150">
        <v>40200053</v>
      </c>
      <c r="C2682" s="151" t="s">
        <v>874</v>
      </c>
      <c r="D2682" s="152">
        <v>44196</v>
      </c>
      <c r="E2682" s="151" t="s">
        <v>299</v>
      </c>
      <c r="F2682" s="151" t="s">
        <v>300</v>
      </c>
      <c r="G2682" s="151" t="s">
        <v>876</v>
      </c>
      <c r="H2682" s="151" t="s">
        <v>360</v>
      </c>
      <c r="I2682" s="151" t="s">
        <v>62</v>
      </c>
      <c r="J2682" s="151" t="s">
        <v>62</v>
      </c>
      <c r="K2682" s="151" t="s">
        <v>736</v>
      </c>
      <c r="L2682" s="151" t="s">
        <v>2166</v>
      </c>
      <c r="M2682" s="158">
        <v>-6763</v>
      </c>
    </row>
    <row r="2683" spans="1:13" hidden="1" outlineLevel="2" x14ac:dyDescent="0.2">
      <c r="A2683" s="156">
        <v>202012</v>
      </c>
      <c r="B2683" s="150">
        <v>40200053</v>
      </c>
      <c r="C2683" s="151" t="s">
        <v>874</v>
      </c>
      <c r="D2683" s="152">
        <v>44196</v>
      </c>
      <c r="E2683" s="151" t="s">
        <v>299</v>
      </c>
      <c r="F2683" s="151" t="s">
        <v>300</v>
      </c>
      <c r="G2683" s="151" t="s">
        <v>807</v>
      </c>
      <c r="H2683" s="151" t="s">
        <v>414</v>
      </c>
      <c r="I2683" s="151" t="s">
        <v>62</v>
      </c>
      <c r="J2683" s="151" t="s">
        <v>62</v>
      </c>
      <c r="K2683" s="151" t="s">
        <v>736</v>
      </c>
      <c r="L2683" s="151" t="s">
        <v>2166</v>
      </c>
      <c r="M2683" s="158">
        <v>30990</v>
      </c>
    </row>
    <row r="2684" spans="1:13" hidden="1" outlineLevel="2" x14ac:dyDescent="0.2">
      <c r="A2684" s="156">
        <v>202012</v>
      </c>
      <c r="B2684" s="150">
        <v>40200053</v>
      </c>
      <c r="C2684" s="151" t="s">
        <v>874</v>
      </c>
      <c r="D2684" s="152">
        <v>44196</v>
      </c>
      <c r="E2684" s="151" t="s">
        <v>299</v>
      </c>
      <c r="F2684" s="151" t="s">
        <v>300</v>
      </c>
      <c r="G2684" s="151" t="s">
        <v>919</v>
      </c>
      <c r="H2684" s="151" t="s">
        <v>451</v>
      </c>
      <c r="I2684" s="151" t="s">
        <v>62</v>
      </c>
      <c r="J2684" s="151" t="s">
        <v>62</v>
      </c>
      <c r="K2684" s="151" t="s">
        <v>736</v>
      </c>
      <c r="L2684" s="151" t="s">
        <v>2166</v>
      </c>
      <c r="M2684" s="158">
        <v>8953</v>
      </c>
    </row>
    <row r="2685" spans="1:13" hidden="1" outlineLevel="2" x14ac:dyDescent="0.2">
      <c r="A2685" s="156">
        <v>202012</v>
      </c>
      <c r="B2685" s="150">
        <v>40200053</v>
      </c>
      <c r="C2685" s="151" t="s">
        <v>874</v>
      </c>
      <c r="D2685" s="152">
        <v>44196</v>
      </c>
      <c r="E2685" s="151" t="s">
        <v>307</v>
      </c>
      <c r="F2685" s="151" t="s">
        <v>308</v>
      </c>
      <c r="G2685" s="151" t="s">
        <v>807</v>
      </c>
      <c r="H2685" s="151" t="s">
        <v>414</v>
      </c>
      <c r="I2685" s="151" t="s">
        <v>62</v>
      </c>
      <c r="J2685" s="151" t="s">
        <v>62</v>
      </c>
      <c r="K2685" s="151" t="s">
        <v>736</v>
      </c>
      <c r="L2685" s="151" t="s">
        <v>2167</v>
      </c>
      <c r="M2685" s="158">
        <v>14894</v>
      </c>
    </row>
    <row r="2686" spans="1:13" hidden="1" outlineLevel="2" x14ac:dyDescent="0.2">
      <c r="A2686" s="156">
        <v>202012</v>
      </c>
      <c r="B2686" s="150">
        <v>40200053</v>
      </c>
      <c r="C2686" s="151" t="s">
        <v>874</v>
      </c>
      <c r="D2686" s="152">
        <v>44196</v>
      </c>
      <c r="E2686" s="151" t="s">
        <v>307</v>
      </c>
      <c r="F2686" s="151" t="s">
        <v>308</v>
      </c>
      <c r="G2686" s="151" t="s">
        <v>807</v>
      </c>
      <c r="H2686" s="151" t="s">
        <v>418</v>
      </c>
      <c r="I2686" s="151" t="s">
        <v>62</v>
      </c>
      <c r="J2686" s="151" t="s">
        <v>62</v>
      </c>
      <c r="K2686" s="151" t="s">
        <v>736</v>
      </c>
      <c r="L2686" s="151" t="s">
        <v>2167</v>
      </c>
      <c r="M2686" s="158">
        <v>7844</v>
      </c>
    </row>
    <row r="2687" spans="1:13" hidden="1" outlineLevel="2" x14ac:dyDescent="0.2">
      <c r="A2687" s="156">
        <v>202012</v>
      </c>
      <c r="B2687" s="150">
        <v>40200053</v>
      </c>
      <c r="C2687" s="151" t="s">
        <v>874</v>
      </c>
      <c r="D2687" s="152">
        <v>44196</v>
      </c>
      <c r="E2687" s="151" t="s">
        <v>307</v>
      </c>
      <c r="F2687" s="151" t="s">
        <v>308</v>
      </c>
      <c r="G2687" s="151" t="s">
        <v>919</v>
      </c>
      <c r="H2687" s="151" t="s">
        <v>451</v>
      </c>
      <c r="I2687" s="151" t="s">
        <v>62</v>
      </c>
      <c r="J2687" s="151" t="s">
        <v>62</v>
      </c>
      <c r="K2687" s="151" t="s">
        <v>736</v>
      </c>
      <c r="L2687" s="151" t="s">
        <v>2167</v>
      </c>
      <c r="M2687" s="158">
        <v>4591</v>
      </c>
    </row>
    <row r="2688" spans="1:13" hidden="1" outlineLevel="2" x14ac:dyDescent="0.2">
      <c r="A2688" s="156">
        <v>202012</v>
      </c>
      <c r="B2688" s="150">
        <v>40200053</v>
      </c>
      <c r="C2688" s="151" t="s">
        <v>874</v>
      </c>
      <c r="D2688" s="152">
        <v>44196</v>
      </c>
      <c r="E2688" s="151" t="s">
        <v>307</v>
      </c>
      <c r="F2688" s="151" t="s">
        <v>308</v>
      </c>
      <c r="G2688" s="151" t="s">
        <v>876</v>
      </c>
      <c r="H2688" s="151" t="s">
        <v>360</v>
      </c>
      <c r="I2688" s="151" t="s">
        <v>62</v>
      </c>
      <c r="J2688" s="151" t="s">
        <v>62</v>
      </c>
      <c r="K2688" s="151" t="s">
        <v>736</v>
      </c>
      <c r="L2688" s="151" t="s">
        <v>2167</v>
      </c>
      <c r="M2688" s="158">
        <v>15729</v>
      </c>
    </row>
    <row r="2689" spans="1:13" hidden="1" outlineLevel="2" x14ac:dyDescent="0.2">
      <c r="A2689" s="156">
        <v>202012</v>
      </c>
      <c r="B2689" s="150">
        <v>40200053</v>
      </c>
      <c r="C2689" s="151" t="s">
        <v>874</v>
      </c>
      <c r="D2689" s="152">
        <v>44196</v>
      </c>
      <c r="E2689" s="151" t="s">
        <v>307</v>
      </c>
      <c r="F2689" s="151" t="s">
        <v>308</v>
      </c>
      <c r="G2689" s="151" t="s">
        <v>817</v>
      </c>
      <c r="H2689" s="151" t="s">
        <v>436</v>
      </c>
      <c r="I2689" s="151" t="s">
        <v>62</v>
      </c>
      <c r="J2689" s="151" t="s">
        <v>62</v>
      </c>
      <c r="K2689" s="151" t="s">
        <v>736</v>
      </c>
      <c r="L2689" s="151" t="s">
        <v>2167</v>
      </c>
      <c r="M2689" s="158">
        <v>42633</v>
      </c>
    </row>
    <row r="2690" spans="1:13" hidden="1" outlineLevel="2" x14ac:dyDescent="0.2">
      <c r="A2690" s="156">
        <v>202012</v>
      </c>
      <c r="B2690" s="150">
        <v>40200053</v>
      </c>
      <c r="C2690" s="151" t="s">
        <v>874</v>
      </c>
      <c r="D2690" s="152">
        <v>44196</v>
      </c>
      <c r="E2690" s="151" t="s">
        <v>307</v>
      </c>
      <c r="F2690" s="151" t="s">
        <v>308</v>
      </c>
      <c r="G2690" s="151" t="s">
        <v>817</v>
      </c>
      <c r="H2690" s="151" t="s">
        <v>443</v>
      </c>
      <c r="I2690" s="151" t="s">
        <v>62</v>
      </c>
      <c r="J2690" s="151" t="s">
        <v>62</v>
      </c>
      <c r="K2690" s="151" t="s">
        <v>736</v>
      </c>
      <c r="L2690" s="151" t="s">
        <v>2167</v>
      </c>
      <c r="M2690" s="158">
        <v>28841</v>
      </c>
    </row>
    <row r="2691" spans="1:13" hidden="1" outlineLevel="2" x14ac:dyDescent="0.2">
      <c r="A2691" s="156">
        <v>202012</v>
      </c>
      <c r="B2691" s="150">
        <v>40200053</v>
      </c>
      <c r="C2691" s="151" t="s">
        <v>874</v>
      </c>
      <c r="D2691" s="152">
        <v>44196</v>
      </c>
      <c r="E2691" s="151" t="s">
        <v>307</v>
      </c>
      <c r="F2691" s="151" t="s">
        <v>308</v>
      </c>
      <c r="G2691" s="151" t="s">
        <v>817</v>
      </c>
      <c r="H2691" s="151" t="s">
        <v>449</v>
      </c>
      <c r="I2691" s="151" t="s">
        <v>62</v>
      </c>
      <c r="J2691" s="151" t="s">
        <v>62</v>
      </c>
      <c r="K2691" s="151" t="s">
        <v>736</v>
      </c>
      <c r="L2691" s="151" t="s">
        <v>2167</v>
      </c>
      <c r="M2691" s="158">
        <v>8529</v>
      </c>
    </row>
    <row r="2692" spans="1:13" hidden="1" outlineLevel="2" x14ac:dyDescent="0.2">
      <c r="A2692" s="156">
        <v>202012</v>
      </c>
      <c r="B2692" s="150">
        <v>40200053</v>
      </c>
      <c r="C2692" s="151" t="s">
        <v>874</v>
      </c>
      <c r="D2692" s="152">
        <v>44196</v>
      </c>
      <c r="E2692" s="151" t="s">
        <v>307</v>
      </c>
      <c r="F2692" s="151" t="s">
        <v>308</v>
      </c>
      <c r="G2692" s="151" t="s">
        <v>817</v>
      </c>
      <c r="H2692" s="151" t="s">
        <v>546</v>
      </c>
      <c r="I2692" s="151" t="s">
        <v>62</v>
      </c>
      <c r="J2692" s="151" t="s">
        <v>62</v>
      </c>
      <c r="K2692" s="151" t="s">
        <v>736</v>
      </c>
      <c r="L2692" s="151" t="s">
        <v>2167</v>
      </c>
      <c r="M2692" s="158">
        <v>11657</v>
      </c>
    </row>
    <row r="2693" spans="1:13" hidden="1" outlineLevel="2" x14ac:dyDescent="0.2">
      <c r="A2693" s="156">
        <v>202012</v>
      </c>
      <c r="B2693" s="150">
        <v>40200053</v>
      </c>
      <c r="C2693" s="151" t="s">
        <v>874</v>
      </c>
      <c r="D2693" s="152">
        <v>44196</v>
      </c>
      <c r="E2693" s="151" t="s">
        <v>307</v>
      </c>
      <c r="F2693" s="151" t="s">
        <v>308</v>
      </c>
      <c r="G2693" s="151" t="s">
        <v>817</v>
      </c>
      <c r="H2693" s="151" t="s">
        <v>526</v>
      </c>
      <c r="I2693" s="151" t="s">
        <v>62</v>
      </c>
      <c r="J2693" s="151" t="s">
        <v>62</v>
      </c>
      <c r="K2693" s="151" t="s">
        <v>736</v>
      </c>
      <c r="L2693" s="151" t="s">
        <v>2167</v>
      </c>
      <c r="M2693" s="158">
        <v>27906</v>
      </c>
    </row>
    <row r="2694" spans="1:13" hidden="1" outlineLevel="2" x14ac:dyDescent="0.2">
      <c r="A2694" s="156">
        <v>202012</v>
      </c>
      <c r="B2694" s="150">
        <v>40200053</v>
      </c>
      <c r="C2694" s="151" t="s">
        <v>874</v>
      </c>
      <c r="D2694" s="152">
        <v>44196</v>
      </c>
      <c r="E2694" s="151" t="s">
        <v>315</v>
      </c>
      <c r="F2694" s="151" t="s">
        <v>300</v>
      </c>
      <c r="G2694" s="151" t="s">
        <v>817</v>
      </c>
      <c r="H2694" s="151" t="s">
        <v>526</v>
      </c>
      <c r="I2694" s="151" t="s">
        <v>62</v>
      </c>
      <c r="J2694" s="151" t="s">
        <v>62</v>
      </c>
      <c r="K2694" s="151" t="s">
        <v>736</v>
      </c>
      <c r="L2694" s="151" t="s">
        <v>2166</v>
      </c>
      <c r="M2694" s="158">
        <v>29491</v>
      </c>
    </row>
    <row r="2695" spans="1:13" hidden="1" outlineLevel="2" x14ac:dyDescent="0.2">
      <c r="A2695" s="156">
        <v>202012</v>
      </c>
      <c r="B2695" s="150">
        <v>40200053</v>
      </c>
      <c r="C2695" s="151" t="s">
        <v>874</v>
      </c>
      <c r="D2695" s="152">
        <v>44196</v>
      </c>
      <c r="E2695" s="151" t="s">
        <v>307</v>
      </c>
      <c r="F2695" s="151" t="s">
        <v>308</v>
      </c>
      <c r="G2695" s="151" t="s">
        <v>976</v>
      </c>
      <c r="H2695" s="151" t="s">
        <v>344</v>
      </c>
      <c r="I2695" s="151" t="s">
        <v>62</v>
      </c>
      <c r="J2695" s="151" t="s">
        <v>62</v>
      </c>
      <c r="K2695" s="151" t="s">
        <v>736</v>
      </c>
      <c r="L2695" s="151" t="s">
        <v>2167</v>
      </c>
      <c r="M2695" s="158">
        <v>14470</v>
      </c>
    </row>
    <row r="2696" spans="1:13" hidden="1" outlineLevel="2" x14ac:dyDescent="0.2">
      <c r="A2696" s="156">
        <v>202012</v>
      </c>
      <c r="B2696" s="150">
        <v>40200053</v>
      </c>
      <c r="C2696" s="151" t="s">
        <v>874</v>
      </c>
      <c r="D2696" s="152">
        <v>44196</v>
      </c>
      <c r="E2696" s="151" t="s">
        <v>315</v>
      </c>
      <c r="F2696" s="151" t="s">
        <v>300</v>
      </c>
      <c r="G2696" s="151" t="s">
        <v>807</v>
      </c>
      <c r="H2696" s="151" t="s">
        <v>426</v>
      </c>
      <c r="I2696" s="151" t="s">
        <v>62</v>
      </c>
      <c r="J2696" s="151" t="s">
        <v>62</v>
      </c>
      <c r="K2696" s="151" t="s">
        <v>736</v>
      </c>
      <c r="L2696" s="151" t="s">
        <v>2166</v>
      </c>
      <c r="M2696" s="158">
        <v>-44543</v>
      </c>
    </row>
    <row r="2697" spans="1:13" hidden="1" outlineLevel="2" x14ac:dyDescent="0.2">
      <c r="A2697" s="156">
        <v>202012</v>
      </c>
      <c r="B2697" s="150">
        <v>40200053</v>
      </c>
      <c r="C2697" s="151" t="s">
        <v>874</v>
      </c>
      <c r="D2697" s="152">
        <v>44196</v>
      </c>
      <c r="E2697" s="151" t="s">
        <v>315</v>
      </c>
      <c r="F2697" s="151" t="s">
        <v>300</v>
      </c>
      <c r="G2697" s="151" t="s">
        <v>919</v>
      </c>
      <c r="H2697" s="151" t="s">
        <v>451</v>
      </c>
      <c r="I2697" s="151" t="s">
        <v>62</v>
      </c>
      <c r="J2697" s="151" t="s">
        <v>62</v>
      </c>
      <c r="K2697" s="151" t="s">
        <v>736</v>
      </c>
      <c r="L2697" s="151" t="s">
        <v>2166</v>
      </c>
      <c r="M2697" s="158">
        <v>-8953</v>
      </c>
    </row>
    <row r="2698" spans="1:13" hidden="1" outlineLevel="2" x14ac:dyDescent="0.2">
      <c r="A2698" s="156">
        <v>202012</v>
      </c>
      <c r="B2698" s="150">
        <v>40200053</v>
      </c>
      <c r="C2698" s="151" t="s">
        <v>874</v>
      </c>
      <c r="D2698" s="152">
        <v>44196</v>
      </c>
      <c r="E2698" s="151" t="s">
        <v>299</v>
      </c>
      <c r="F2698" s="151" t="s">
        <v>300</v>
      </c>
      <c r="G2698" s="151" t="s">
        <v>807</v>
      </c>
      <c r="H2698" s="151" t="s">
        <v>418</v>
      </c>
      <c r="I2698" s="151" t="s">
        <v>62</v>
      </c>
      <c r="J2698" s="151" t="s">
        <v>62</v>
      </c>
      <c r="K2698" s="151" t="s">
        <v>736</v>
      </c>
      <c r="L2698" s="151" t="s">
        <v>2166</v>
      </c>
      <c r="M2698" s="158">
        <v>-13972</v>
      </c>
    </row>
    <row r="2699" spans="1:13" hidden="1" outlineLevel="2" x14ac:dyDescent="0.2">
      <c r="A2699" s="156">
        <v>202012</v>
      </c>
      <c r="B2699" s="150">
        <v>40200053</v>
      </c>
      <c r="C2699" s="151" t="s">
        <v>874</v>
      </c>
      <c r="D2699" s="152">
        <v>44196</v>
      </c>
      <c r="E2699" s="151" t="s">
        <v>315</v>
      </c>
      <c r="F2699" s="151" t="s">
        <v>300</v>
      </c>
      <c r="G2699" s="151" t="s">
        <v>876</v>
      </c>
      <c r="H2699" s="151" t="s">
        <v>360</v>
      </c>
      <c r="I2699" s="151" t="s">
        <v>62</v>
      </c>
      <c r="J2699" s="151" t="s">
        <v>62</v>
      </c>
      <c r="K2699" s="151" t="s">
        <v>736</v>
      </c>
      <c r="L2699" s="151" t="s">
        <v>2166</v>
      </c>
      <c r="M2699" s="158">
        <v>6763</v>
      </c>
    </row>
    <row r="2700" spans="1:13" hidden="1" outlineLevel="2" x14ac:dyDescent="0.2">
      <c r="A2700" s="156">
        <v>202012</v>
      </c>
      <c r="B2700" s="150">
        <v>40200053</v>
      </c>
      <c r="C2700" s="151" t="s">
        <v>874</v>
      </c>
      <c r="D2700" s="152">
        <v>44196</v>
      </c>
      <c r="E2700" s="151" t="s">
        <v>299</v>
      </c>
      <c r="F2700" s="151" t="s">
        <v>300</v>
      </c>
      <c r="G2700" s="151" t="s">
        <v>817</v>
      </c>
      <c r="H2700" s="151" t="s">
        <v>436</v>
      </c>
      <c r="I2700" s="151" t="s">
        <v>62</v>
      </c>
      <c r="J2700" s="151" t="s">
        <v>62</v>
      </c>
      <c r="K2700" s="151" t="s">
        <v>736</v>
      </c>
      <c r="L2700" s="151" t="s">
        <v>2166</v>
      </c>
      <c r="M2700" s="158">
        <v>-64384</v>
      </c>
    </row>
    <row r="2701" spans="1:13" hidden="1" outlineLevel="2" x14ac:dyDescent="0.2">
      <c r="A2701" s="156">
        <v>202012</v>
      </c>
      <c r="B2701" s="150">
        <v>40200053</v>
      </c>
      <c r="C2701" s="151" t="s">
        <v>874</v>
      </c>
      <c r="D2701" s="152">
        <v>44196</v>
      </c>
      <c r="E2701" s="151" t="s">
        <v>299</v>
      </c>
      <c r="F2701" s="151" t="s">
        <v>300</v>
      </c>
      <c r="G2701" s="151" t="s">
        <v>817</v>
      </c>
      <c r="H2701" s="151" t="s">
        <v>443</v>
      </c>
      <c r="I2701" s="151" t="s">
        <v>62</v>
      </c>
      <c r="J2701" s="151" t="s">
        <v>62</v>
      </c>
      <c r="K2701" s="151" t="s">
        <v>736</v>
      </c>
      <c r="L2701" s="151" t="s">
        <v>2166</v>
      </c>
      <c r="M2701" s="158">
        <v>50278</v>
      </c>
    </row>
    <row r="2702" spans="1:13" hidden="1" outlineLevel="2" x14ac:dyDescent="0.2">
      <c r="A2702" s="156">
        <v>202012</v>
      </c>
      <c r="B2702" s="150">
        <v>40200053</v>
      </c>
      <c r="C2702" s="151" t="s">
        <v>874</v>
      </c>
      <c r="D2702" s="152">
        <v>44196</v>
      </c>
      <c r="E2702" s="151" t="s">
        <v>299</v>
      </c>
      <c r="F2702" s="151" t="s">
        <v>300</v>
      </c>
      <c r="G2702" s="151" t="s">
        <v>817</v>
      </c>
      <c r="H2702" s="151" t="s">
        <v>449</v>
      </c>
      <c r="I2702" s="151" t="s">
        <v>62</v>
      </c>
      <c r="J2702" s="151" t="s">
        <v>62</v>
      </c>
      <c r="K2702" s="151" t="s">
        <v>736</v>
      </c>
      <c r="L2702" s="151" t="s">
        <v>2166</v>
      </c>
      <c r="M2702" s="158">
        <v>5489</v>
      </c>
    </row>
    <row r="2703" spans="1:13" hidden="1" outlineLevel="2" x14ac:dyDescent="0.2">
      <c r="A2703" s="156">
        <v>202012</v>
      </c>
      <c r="B2703" s="150">
        <v>40200053</v>
      </c>
      <c r="C2703" s="151" t="s">
        <v>874</v>
      </c>
      <c r="D2703" s="152">
        <v>44196</v>
      </c>
      <c r="E2703" s="151" t="s">
        <v>299</v>
      </c>
      <c r="F2703" s="151" t="s">
        <v>300</v>
      </c>
      <c r="G2703" s="151" t="s">
        <v>817</v>
      </c>
      <c r="H2703" s="151" t="s">
        <v>546</v>
      </c>
      <c r="I2703" s="151" t="s">
        <v>62</v>
      </c>
      <c r="J2703" s="151" t="s">
        <v>62</v>
      </c>
      <c r="K2703" s="151" t="s">
        <v>736</v>
      </c>
      <c r="L2703" s="151" t="s">
        <v>2166</v>
      </c>
      <c r="M2703" s="158">
        <v>-7180</v>
      </c>
    </row>
    <row r="2704" spans="1:13" hidden="1" outlineLevel="2" x14ac:dyDescent="0.2">
      <c r="A2704" s="156">
        <v>202012</v>
      </c>
      <c r="B2704" s="150">
        <v>40200053</v>
      </c>
      <c r="C2704" s="151" t="s">
        <v>874</v>
      </c>
      <c r="D2704" s="152">
        <v>44196</v>
      </c>
      <c r="E2704" s="151" t="s">
        <v>307</v>
      </c>
      <c r="F2704" s="151" t="s">
        <v>308</v>
      </c>
      <c r="G2704" s="151" t="s">
        <v>817</v>
      </c>
      <c r="H2704" s="151" t="s">
        <v>526</v>
      </c>
      <c r="I2704" s="151" t="s">
        <v>62</v>
      </c>
      <c r="J2704" s="151" t="s">
        <v>62</v>
      </c>
      <c r="K2704" s="151" t="s">
        <v>736</v>
      </c>
      <c r="L2704" s="151" t="s">
        <v>2167</v>
      </c>
      <c r="M2704" s="158">
        <v>-178943</v>
      </c>
    </row>
    <row r="2705" spans="1:13" hidden="1" outlineLevel="2" x14ac:dyDescent="0.2">
      <c r="A2705" s="156">
        <v>202012</v>
      </c>
      <c r="B2705" s="150">
        <v>40200053</v>
      </c>
      <c r="C2705" s="151" t="s">
        <v>874</v>
      </c>
      <c r="D2705" s="152">
        <v>44196</v>
      </c>
      <c r="E2705" s="151" t="s">
        <v>315</v>
      </c>
      <c r="F2705" s="151" t="s">
        <v>300</v>
      </c>
      <c r="G2705" s="151" t="s">
        <v>817</v>
      </c>
      <c r="H2705" s="151" t="s">
        <v>436</v>
      </c>
      <c r="I2705" s="151" t="s">
        <v>62</v>
      </c>
      <c r="J2705" s="151" t="s">
        <v>62</v>
      </c>
      <c r="K2705" s="151" t="s">
        <v>736</v>
      </c>
      <c r="L2705" s="151" t="s">
        <v>2166</v>
      </c>
      <c r="M2705" s="158">
        <v>64384</v>
      </c>
    </row>
    <row r="2706" spans="1:13" hidden="1" outlineLevel="2" x14ac:dyDescent="0.2">
      <c r="A2706" s="156">
        <v>202012</v>
      </c>
      <c r="B2706" s="150">
        <v>40200053</v>
      </c>
      <c r="C2706" s="151" t="s">
        <v>874</v>
      </c>
      <c r="D2706" s="152">
        <v>44196</v>
      </c>
      <c r="E2706" s="151" t="s">
        <v>315</v>
      </c>
      <c r="F2706" s="151" t="s">
        <v>300</v>
      </c>
      <c r="G2706" s="151" t="s">
        <v>817</v>
      </c>
      <c r="H2706" s="151" t="s">
        <v>443</v>
      </c>
      <c r="I2706" s="151" t="s">
        <v>62</v>
      </c>
      <c r="J2706" s="151" t="s">
        <v>62</v>
      </c>
      <c r="K2706" s="151" t="s">
        <v>736</v>
      </c>
      <c r="L2706" s="151" t="s">
        <v>2166</v>
      </c>
      <c r="M2706" s="158">
        <v>-50278</v>
      </c>
    </row>
    <row r="2707" spans="1:13" hidden="1" outlineLevel="2" x14ac:dyDescent="0.2">
      <c r="A2707" s="156">
        <v>202012</v>
      </c>
      <c r="B2707" s="150">
        <v>40200053</v>
      </c>
      <c r="C2707" s="151" t="s">
        <v>874</v>
      </c>
      <c r="D2707" s="152">
        <v>44196</v>
      </c>
      <c r="E2707" s="151" t="s">
        <v>315</v>
      </c>
      <c r="F2707" s="151" t="s">
        <v>300</v>
      </c>
      <c r="G2707" s="151" t="s">
        <v>817</v>
      </c>
      <c r="H2707" s="151" t="s">
        <v>449</v>
      </c>
      <c r="I2707" s="151" t="s">
        <v>62</v>
      </c>
      <c r="J2707" s="151" t="s">
        <v>62</v>
      </c>
      <c r="K2707" s="151" t="s">
        <v>736</v>
      </c>
      <c r="L2707" s="151" t="s">
        <v>2166</v>
      </c>
      <c r="M2707" s="158">
        <v>-5489</v>
      </c>
    </row>
    <row r="2708" spans="1:13" hidden="1" outlineLevel="2" x14ac:dyDescent="0.2">
      <c r="A2708" s="156">
        <v>202012</v>
      </c>
      <c r="B2708" s="150">
        <v>40200053</v>
      </c>
      <c r="C2708" s="151" t="s">
        <v>874</v>
      </c>
      <c r="D2708" s="152">
        <v>44196</v>
      </c>
      <c r="E2708" s="151" t="s">
        <v>315</v>
      </c>
      <c r="F2708" s="151" t="s">
        <v>300</v>
      </c>
      <c r="G2708" s="151" t="s">
        <v>817</v>
      </c>
      <c r="H2708" s="151" t="s">
        <v>546</v>
      </c>
      <c r="I2708" s="151" t="s">
        <v>62</v>
      </c>
      <c r="J2708" s="151" t="s">
        <v>62</v>
      </c>
      <c r="K2708" s="151" t="s">
        <v>736</v>
      </c>
      <c r="L2708" s="151" t="s">
        <v>2166</v>
      </c>
      <c r="M2708" s="158">
        <v>7180</v>
      </c>
    </row>
    <row r="2709" spans="1:13" hidden="1" outlineLevel="2" x14ac:dyDescent="0.2">
      <c r="A2709" s="156">
        <v>202012</v>
      </c>
      <c r="B2709" s="150">
        <v>40200053</v>
      </c>
      <c r="C2709" s="151" t="s">
        <v>874</v>
      </c>
      <c r="D2709" s="152">
        <v>44196</v>
      </c>
      <c r="E2709" s="151" t="s">
        <v>315</v>
      </c>
      <c r="F2709" s="151" t="s">
        <v>300</v>
      </c>
      <c r="G2709" s="151" t="s">
        <v>817</v>
      </c>
      <c r="H2709" s="151" t="s">
        <v>526</v>
      </c>
      <c r="I2709" s="151" t="s">
        <v>62</v>
      </c>
      <c r="J2709" s="151" t="s">
        <v>62</v>
      </c>
      <c r="K2709" s="151" t="s">
        <v>736</v>
      </c>
      <c r="L2709" s="151" t="s">
        <v>2166</v>
      </c>
      <c r="M2709" s="158">
        <v>15064</v>
      </c>
    </row>
    <row r="2710" spans="1:13" hidden="1" outlineLevel="2" x14ac:dyDescent="0.2">
      <c r="A2710" s="156">
        <v>202012</v>
      </c>
      <c r="B2710" s="150">
        <v>40200053</v>
      </c>
      <c r="C2710" s="151" t="s">
        <v>874</v>
      </c>
      <c r="D2710" s="152">
        <v>44196</v>
      </c>
      <c r="E2710" s="151" t="s">
        <v>315</v>
      </c>
      <c r="F2710" s="151" t="s">
        <v>300</v>
      </c>
      <c r="G2710" s="151" t="s">
        <v>976</v>
      </c>
      <c r="H2710" s="151" t="s">
        <v>344</v>
      </c>
      <c r="I2710" s="151" t="s">
        <v>62</v>
      </c>
      <c r="J2710" s="151" t="s">
        <v>62</v>
      </c>
      <c r="K2710" s="151" t="s">
        <v>736</v>
      </c>
      <c r="L2710" s="151" t="s">
        <v>2166</v>
      </c>
      <c r="M2710" s="158">
        <v>3399</v>
      </c>
    </row>
    <row r="2711" spans="1:13" hidden="1" outlineLevel="2" x14ac:dyDescent="0.2">
      <c r="A2711" s="156">
        <v>202012</v>
      </c>
      <c r="B2711" s="150">
        <v>40200053</v>
      </c>
      <c r="C2711" s="151" t="s">
        <v>874</v>
      </c>
      <c r="D2711" s="152">
        <v>44196</v>
      </c>
      <c r="E2711" s="151" t="s">
        <v>299</v>
      </c>
      <c r="F2711" s="151" t="s">
        <v>300</v>
      </c>
      <c r="G2711" s="151" t="s">
        <v>817</v>
      </c>
      <c r="H2711" s="151" t="s">
        <v>526</v>
      </c>
      <c r="I2711" s="151" t="s">
        <v>62</v>
      </c>
      <c r="J2711" s="151" t="s">
        <v>62</v>
      </c>
      <c r="K2711" s="151" t="s">
        <v>736</v>
      </c>
      <c r="L2711" s="151" t="s">
        <v>2166</v>
      </c>
      <c r="M2711" s="158">
        <v>-15064</v>
      </c>
    </row>
    <row r="2712" spans="1:13" hidden="1" outlineLevel="2" x14ac:dyDescent="0.2">
      <c r="A2712" s="156">
        <v>202012</v>
      </c>
      <c r="B2712" s="150">
        <v>40200053</v>
      </c>
      <c r="C2712" s="151" t="s">
        <v>874</v>
      </c>
      <c r="D2712" s="152">
        <v>44196</v>
      </c>
      <c r="E2712" s="151" t="s">
        <v>299</v>
      </c>
      <c r="F2712" s="151" t="s">
        <v>300</v>
      </c>
      <c r="G2712" s="151" t="s">
        <v>817</v>
      </c>
      <c r="H2712" s="151" t="s">
        <v>526</v>
      </c>
      <c r="I2712" s="151" t="s">
        <v>62</v>
      </c>
      <c r="J2712" s="151" t="s">
        <v>62</v>
      </c>
      <c r="K2712" s="151" t="s">
        <v>736</v>
      </c>
      <c r="L2712" s="151" t="s">
        <v>2166</v>
      </c>
      <c r="M2712" s="158">
        <v>-29491</v>
      </c>
    </row>
    <row r="2713" spans="1:13" hidden="1" outlineLevel="2" x14ac:dyDescent="0.2">
      <c r="A2713" s="156">
        <v>202012</v>
      </c>
      <c r="B2713" s="150">
        <v>40200053</v>
      </c>
      <c r="C2713" s="151" t="s">
        <v>874</v>
      </c>
      <c r="D2713" s="152">
        <v>44196</v>
      </c>
      <c r="E2713" s="151" t="s">
        <v>299</v>
      </c>
      <c r="F2713" s="151" t="s">
        <v>300</v>
      </c>
      <c r="G2713" s="151" t="s">
        <v>807</v>
      </c>
      <c r="H2713" s="151" t="s">
        <v>426</v>
      </c>
      <c r="I2713" s="151" t="s">
        <v>62</v>
      </c>
      <c r="J2713" s="151" t="s">
        <v>62</v>
      </c>
      <c r="K2713" s="151" t="s">
        <v>736</v>
      </c>
      <c r="L2713" s="151" t="s">
        <v>2166</v>
      </c>
      <c r="M2713" s="158">
        <v>44543</v>
      </c>
    </row>
    <row r="2714" spans="1:13" hidden="1" outlineLevel="2" x14ac:dyDescent="0.2">
      <c r="A2714" s="156">
        <v>202012</v>
      </c>
      <c r="B2714" s="150">
        <v>40200053</v>
      </c>
      <c r="C2714" s="151" t="s">
        <v>874</v>
      </c>
      <c r="D2714" s="152">
        <v>44196</v>
      </c>
      <c r="E2714" s="151" t="s">
        <v>315</v>
      </c>
      <c r="F2714" s="151" t="s">
        <v>300</v>
      </c>
      <c r="G2714" s="151" t="s">
        <v>807</v>
      </c>
      <c r="H2714" s="151" t="s">
        <v>414</v>
      </c>
      <c r="I2714" s="151" t="s">
        <v>62</v>
      </c>
      <c r="J2714" s="151" t="s">
        <v>62</v>
      </c>
      <c r="K2714" s="151" t="s">
        <v>736</v>
      </c>
      <c r="L2714" s="151" t="s">
        <v>2166</v>
      </c>
      <c r="M2714" s="158">
        <v>-30990</v>
      </c>
    </row>
    <row r="2715" spans="1:13" hidden="1" outlineLevel="2" x14ac:dyDescent="0.2">
      <c r="A2715" s="156">
        <v>202012</v>
      </c>
      <c r="B2715" s="150">
        <v>40200053</v>
      </c>
      <c r="C2715" s="151" t="s">
        <v>874</v>
      </c>
      <c r="D2715" s="152">
        <v>44196</v>
      </c>
      <c r="E2715" s="151" t="s">
        <v>315</v>
      </c>
      <c r="F2715" s="151" t="s">
        <v>300</v>
      </c>
      <c r="G2715" s="151" t="s">
        <v>807</v>
      </c>
      <c r="H2715" s="151" t="s">
        <v>418</v>
      </c>
      <c r="I2715" s="151" t="s">
        <v>62</v>
      </c>
      <c r="J2715" s="151" t="s">
        <v>62</v>
      </c>
      <c r="K2715" s="151" t="s">
        <v>736</v>
      </c>
      <c r="L2715" s="151" t="s">
        <v>2166</v>
      </c>
      <c r="M2715" s="158">
        <v>13972</v>
      </c>
    </row>
    <row r="2716" spans="1:13" hidden="1" outlineLevel="2" x14ac:dyDescent="0.2">
      <c r="A2716" s="156">
        <v>202012</v>
      </c>
      <c r="B2716" s="150">
        <v>40200054</v>
      </c>
      <c r="C2716" s="151" t="s">
        <v>874</v>
      </c>
      <c r="D2716" s="152">
        <v>44196</v>
      </c>
      <c r="E2716" s="151" t="s">
        <v>362</v>
      </c>
      <c r="F2716" s="151" t="s">
        <v>363</v>
      </c>
      <c r="G2716" s="151" t="s">
        <v>807</v>
      </c>
      <c r="H2716" s="151" t="s">
        <v>422</v>
      </c>
      <c r="I2716" s="151" t="s">
        <v>62</v>
      </c>
      <c r="J2716" s="151" t="s">
        <v>62</v>
      </c>
      <c r="K2716" s="151" t="s">
        <v>736</v>
      </c>
      <c r="L2716" s="151" t="s">
        <v>2168</v>
      </c>
      <c r="M2716" s="158">
        <v>-46396.69</v>
      </c>
    </row>
    <row r="2717" spans="1:13" hidden="1" outlineLevel="2" x14ac:dyDescent="0.2">
      <c r="A2717" s="156">
        <v>202012</v>
      </c>
      <c r="B2717" s="150">
        <v>40200054</v>
      </c>
      <c r="C2717" s="151" t="s">
        <v>874</v>
      </c>
      <c r="D2717" s="152">
        <v>44196</v>
      </c>
      <c r="E2717" s="151" t="s">
        <v>362</v>
      </c>
      <c r="F2717" s="151" t="s">
        <v>363</v>
      </c>
      <c r="G2717" s="151" t="s">
        <v>807</v>
      </c>
      <c r="H2717" s="151" t="s">
        <v>414</v>
      </c>
      <c r="I2717" s="151" t="s">
        <v>62</v>
      </c>
      <c r="J2717" s="151" t="s">
        <v>62</v>
      </c>
      <c r="K2717" s="151" t="s">
        <v>736</v>
      </c>
      <c r="L2717" s="151" t="s">
        <v>2169</v>
      </c>
      <c r="M2717" s="158">
        <v>-83787</v>
      </c>
    </row>
    <row r="2718" spans="1:13" hidden="1" outlineLevel="2" x14ac:dyDescent="0.2">
      <c r="A2718" s="156">
        <v>202012</v>
      </c>
      <c r="B2718" s="150">
        <v>40200054</v>
      </c>
      <c r="C2718" s="151" t="s">
        <v>874</v>
      </c>
      <c r="D2718" s="152">
        <v>44196</v>
      </c>
      <c r="E2718" s="151" t="s">
        <v>362</v>
      </c>
      <c r="F2718" s="151" t="s">
        <v>363</v>
      </c>
      <c r="G2718" s="151" t="s">
        <v>807</v>
      </c>
      <c r="H2718" s="151" t="s">
        <v>382</v>
      </c>
      <c r="I2718" s="151" t="s">
        <v>62</v>
      </c>
      <c r="J2718" s="151" t="s">
        <v>62</v>
      </c>
      <c r="K2718" s="151" t="s">
        <v>736</v>
      </c>
      <c r="L2718" s="151" t="s">
        <v>2170</v>
      </c>
      <c r="M2718" s="158">
        <v>-71530.3</v>
      </c>
    </row>
    <row r="2719" spans="1:13" hidden="1" outlineLevel="2" x14ac:dyDescent="0.2">
      <c r="A2719" s="156">
        <v>202012</v>
      </c>
      <c r="B2719" s="150">
        <v>40200054</v>
      </c>
      <c r="C2719" s="151" t="s">
        <v>874</v>
      </c>
      <c r="D2719" s="152">
        <v>44196</v>
      </c>
      <c r="E2719" s="151" t="s">
        <v>808</v>
      </c>
      <c r="F2719" s="151" t="s">
        <v>566</v>
      </c>
      <c r="G2719" s="151" t="s">
        <v>807</v>
      </c>
      <c r="H2719" s="151" t="s">
        <v>422</v>
      </c>
      <c r="I2719" s="151" t="s">
        <v>62</v>
      </c>
      <c r="J2719" s="151" t="s">
        <v>62</v>
      </c>
      <c r="K2719" s="151" t="s">
        <v>736</v>
      </c>
      <c r="L2719" s="151" t="s">
        <v>2168</v>
      </c>
      <c r="M2719" s="158">
        <v>46396.69</v>
      </c>
    </row>
    <row r="2720" spans="1:13" hidden="1" outlineLevel="2" x14ac:dyDescent="0.2">
      <c r="A2720" s="156">
        <v>202012</v>
      </c>
      <c r="B2720" s="150">
        <v>40200054</v>
      </c>
      <c r="C2720" s="151" t="s">
        <v>874</v>
      </c>
      <c r="D2720" s="152">
        <v>44196</v>
      </c>
      <c r="E2720" s="151" t="s">
        <v>808</v>
      </c>
      <c r="F2720" s="151" t="s">
        <v>566</v>
      </c>
      <c r="G2720" s="151" t="s">
        <v>807</v>
      </c>
      <c r="H2720" s="151" t="s">
        <v>414</v>
      </c>
      <c r="I2720" s="151" t="s">
        <v>62</v>
      </c>
      <c r="J2720" s="151" t="s">
        <v>62</v>
      </c>
      <c r="K2720" s="151" t="s">
        <v>736</v>
      </c>
      <c r="L2720" s="151" t="s">
        <v>2169</v>
      </c>
      <c r="M2720" s="158">
        <v>83787</v>
      </c>
    </row>
    <row r="2721" spans="1:13" hidden="1" outlineLevel="2" x14ac:dyDescent="0.2">
      <c r="A2721" s="156">
        <v>202012</v>
      </c>
      <c r="B2721" s="150">
        <v>40200054</v>
      </c>
      <c r="C2721" s="151" t="s">
        <v>874</v>
      </c>
      <c r="D2721" s="152">
        <v>44196</v>
      </c>
      <c r="E2721" s="151" t="s">
        <v>808</v>
      </c>
      <c r="F2721" s="151" t="s">
        <v>566</v>
      </c>
      <c r="G2721" s="151" t="s">
        <v>807</v>
      </c>
      <c r="H2721" s="151" t="s">
        <v>382</v>
      </c>
      <c r="I2721" s="151" t="s">
        <v>62</v>
      </c>
      <c r="J2721" s="151" t="s">
        <v>62</v>
      </c>
      <c r="K2721" s="151" t="s">
        <v>736</v>
      </c>
      <c r="L2721" s="151" t="s">
        <v>2170</v>
      </c>
      <c r="M2721" s="158">
        <v>71530.3</v>
      </c>
    </row>
    <row r="2722" spans="1:13" hidden="1" outlineLevel="2" x14ac:dyDescent="0.2">
      <c r="A2722" s="156">
        <v>202012</v>
      </c>
      <c r="B2722" s="150">
        <v>40200054</v>
      </c>
      <c r="C2722" s="151" t="s">
        <v>874</v>
      </c>
      <c r="D2722" s="152">
        <v>44196</v>
      </c>
      <c r="E2722" s="151" t="s">
        <v>808</v>
      </c>
      <c r="F2722" s="151" t="s">
        <v>566</v>
      </c>
      <c r="G2722" s="151" t="s">
        <v>807</v>
      </c>
      <c r="H2722" s="151" t="s">
        <v>396</v>
      </c>
      <c r="I2722" s="151" t="s">
        <v>62</v>
      </c>
      <c r="J2722" s="151" t="s">
        <v>62</v>
      </c>
      <c r="K2722" s="151" t="s">
        <v>736</v>
      </c>
      <c r="L2722" s="151" t="s">
        <v>2171</v>
      </c>
      <c r="M2722" s="158">
        <v>25766.9</v>
      </c>
    </row>
    <row r="2723" spans="1:13" hidden="1" outlineLevel="2" x14ac:dyDescent="0.2">
      <c r="A2723" s="156">
        <v>202012</v>
      </c>
      <c r="B2723" s="150">
        <v>40200054</v>
      </c>
      <c r="C2723" s="151" t="s">
        <v>874</v>
      </c>
      <c r="D2723" s="152">
        <v>44196</v>
      </c>
      <c r="E2723" s="151" t="s">
        <v>808</v>
      </c>
      <c r="F2723" s="151" t="s">
        <v>566</v>
      </c>
      <c r="G2723" s="151" t="s">
        <v>876</v>
      </c>
      <c r="H2723" s="151" t="s">
        <v>376</v>
      </c>
      <c r="I2723" s="151" t="s">
        <v>62</v>
      </c>
      <c r="J2723" s="151" t="s">
        <v>62</v>
      </c>
      <c r="K2723" s="151" t="s">
        <v>736</v>
      </c>
      <c r="L2723" s="151" t="s">
        <v>2172</v>
      </c>
      <c r="M2723" s="158">
        <v>50000</v>
      </c>
    </row>
    <row r="2724" spans="1:13" hidden="1" outlineLevel="2" x14ac:dyDescent="0.2">
      <c r="A2724" s="156">
        <v>202012</v>
      </c>
      <c r="B2724" s="150">
        <v>40200054</v>
      </c>
      <c r="C2724" s="151" t="s">
        <v>874</v>
      </c>
      <c r="D2724" s="152">
        <v>44196</v>
      </c>
      <c r="E2724" s="151" t="s">
        <v>808</v>
      </c>
      <c r="F2724" s="151" t="s">
        <v>566</v>
      </c>
      <c r="G2724" s="151" t="s">
        <v>807</v>
      </c>
      <c r="H2724" s="151" t="s">
        <v>398</v>
      </c>
      <c r="I2724" s="151" t="s">
        <v>62</v>
      </c>
      <c r="J2724" s="151" t="s">
        <v>62</v>
      </c>
      <c r="K2724" s="151" t="s">
        <v>736</v>
      </c>
      <c r="L2724" s="151" t="s">
        <v>2173</v>
      </c>
      <c r="M2724" s="158">
        <v>17916.03</v>
      </c>
    </row>
    <row r="2725" spans="1:13" hidden="1" outlineLevel="2" x14ac:dyDescent="0.2">
      <c r="A2725" s="156">
        <v>202012</v>
      </c>
      <c r="B2725" s="150">
        <v>40200054</v>
      </c>
      <c r="C2725" s="151" t="s">
        <v>874</v>
      </c>
      <c r="D2725" s="152">
        <v>44196</v>
      </c>
      <c r="E2725" s="151" t="s">
        <v>808</v>
      </c>
      <c r="F2725" s="151" t="s">
        <v>566</v>
      </c>
      <c r="G2725" s="151" t="s">
        <v>807</v>
      </c>
      <c r="H2725" s="151" t="s">
        <v>428</v>
      </c>
      <c r="I2725" s="151" t="s">
        <v>62</v>
      </c>
      <c r="J2725" s="151" t="s">
        <v>62</v>
      </c>
      <c r="K2725" s="151" t="s">
        <v>736</v>
      </c>
      <c r="L2725" s="151" t="s">
        <v>2174</v>
      </c>
      <c r="M2725" s="158">
        <v>50000</v>
      </c>
    </row>
    <row r="2726" spans="1:13" hidden="1" outlineLevel="2" x14ac:dyDescent="0.2">
      <c r="A2726" s="156">
        <v>202012</v>
      </c>
      <c r="B2726" s="150">
        <v>40200054</v>
      </c>
      <c r="C2726" s="151" t="s">
        <v>874</v>
      </c>
      <c r="D2726" s="152">
        <v>44196</v>
      </c>
      <c r="E2726" s="151" t="s">
        <v>362</v>
      </c>
      <c r="F2726" s="151" t="s">
        <v>363</v>
      </c>
      <c r="G2726" s="151" t="s">
        <v>807</v>
      </c>
      <c r="H2726" s="151" t="s">
        <v>396</v>
      </c>
      <c r="I2726" s="151" t="s">
        <v>62</v>
      </c>
      <c r="J2726" s="151" t="s">
        <v>62</v>
      </c>
      <c r="K2726" s="151" t="s">
        <v>736</v>
      </c>
      <c r="L2726" s="151" t="s">
        <v>2171</v>
      </c>
      <c r="M2726" s="158">
        <v>-25766.9</v>
      </c>
    </row>
    <row r="2727" spans="1:13" hidden="1" outlineLevel="2" x14ac:dyDescent="0.2">
      <c r="A2727" s="156">
        <v>202012</v>
      </c>
      <c r="B2727" s="150">
        <v>40200054</v>
      </c>
      <c r="C2727" s="151" t="s">
        <v>874</v>
      </c>
      <c r="D2727" s="152">
        <v>44196</v>
      </c>
      <c r="E2727" s="151" t="s">
        <v>362</v>
      </c>
      <c r="F2727" s="151" t="s">
        <v>363</v>
      </c>
      <c r="G2727" s="151" t="s">
        <v>807</v>
      </c>
      <c r="H2727" s="151" t="s">
        <v>398</v>
      </c>
      <c r="I2727" s="151" t="s">
        <v>62</v>
      </c>
      <c r="J2727" s="151" t="s">
        <v>62</v>
      </c>
      <c r="K2727" s="151" t="s">
        <v>736</v>
      </c>
      <c r="L2727" s="151" t="s">
        <v>2173</v>
      </c>
      <c r="M2727" s="158">
        <v>-17916.03</v>
      </c>
    </row>
    <row r="2728" spans="1:13" hidden="1" outlineLevel="2" x14ac:dyDescent="0.2">
      <c r="A2728" s="156">
        <v>202012</v>
      </c>
      <c r="B2728" s="150">
        <v>40200054</v>
      </c>
      <c r="C2728" s="151" t="s">
        <v>874</v>
      </c>
      <c r="D2728" s="152">
        <v>44196</v>
      </c>
      <c r="E2728" s="151" t="s">
        <v>362</v>
      </c>
      <c r="F2728" s="151" t="s">
        <v>363</v>
      </c>
      <c r="G2728" s="151" t="s">
        <v>807</v>
      </c>
      <c r="H2728" s="151" t="s">
        <v>428</v>
      </c>
      <c r="I2728" s="151" t="s">
        <v>62</v>
      </c>
      <c r="J2728" s="151" t="s">
        <v>62</v>
      </c>
      <c r="K2728" s="151" t="s">
        <v>736</v>
      </c>
      <c r="L2728" s="151" t="s">
        <v>2174</v>
      </c>
      <c r="M2728" s="158">
        <v>-50000</v>
      </c>
    </row>
    <row r="2729" spans="1:13" hidden="1" outlineLevel="2" x14ac:dyDescent="0.2">
      <c r="A2729" s="156">
        <v>202012</v>
      </c>
      <c r="B2729" s="150">
        <v>40200054</v>
      </c>
      <c r="C2729" s="151" t="s">
        <v>874</v>
      </c>
      <c r="D2729" s="152">
        <v>44196</v>
      </c>
      <c r="E2729" s="151" t="s">
        <v>362</v>
      </c>
      <c r="F2729" s="151" t="s">
        <v>363</v>
      </c>
      <c r="G2729" s="151" t="s">
        <v>876</v>
      </c>
      <c r="H2729" s="151" t="s">
        <v>376</v>
      </c>
      <c r="I2729" s="151" t="s">
        <v>62</v>
      </c>
      <c r="J2729" s="151" t="s">
        <v>62</v>
      </c>
      <c r="K2729" s="151" t="s">
        <v>736</v>
      </c>
      <c r="L2729" s="151" t="s">
        <v>2172</v>
      </c>
      <c r="M2729" s="158">
        <v>-50000</v>
      </c>
    </row>
    <row r="2730" spans="1:13" hidden="1" outlineLevel="2" x14ac:dyDescent="0.2">
      <c r="A2730" s="156">
        <v>202012</v>
      </c>
      <c r="B2730" s="150">
        <v>40200055</v>
      </c>
      <c r="C2730" s="151" t="s">
        <v>874</v>
      </c>
      <c r="D2730" s="152">
        <v>44196</v>
      </c>
      <c r="E2730" s="151" t="s">
        <v>362</v>
      </c>
      <c r="F2730" s="151" t="s">
        <v>363</v>
      </c>
      <c r="G2730" s="151" t="s">
        <v>807</v>
      </c>
      <c r="H2730" s="151" t="s">
        <v>422</v>
      </c>
      <c r="I2730" s="151" t="s">
        <v>62</v>
      </c>
      <c r="J2730" s="151" t="s">
        <v>62</v>
      </c>
      <c r="K2730" s="151" t="s">
        <v>736</v>
      </c>
      <c r="L2730" s="151" t="s">
        <v>2168</v>
      </c>
      <c r="M2730" s="158">
        <v>-3603.31</v>
      </c>
    </row>
    <row r="2731" spans="1:13" hidden="1" outlineLevel="2" x14ac:dyDescent="0.2">
      <c r="A2731" s="156">
        <v>202012</v>
      </c>
      <c r="B2731" s="150">
        <v>40200055</v>
      </c>
      <c r="C2731" s="151" t="s">
        <v>874</v>
      </c>
      <c r="D2731" s="152">
        <v>44196</v>
      </c>
      <c r="E2731" s="151" t="s">
        <v>380</v>
      </c>
      <c r="F2731" s="151" t="s">
        <v>381</v>
      </c>
      <c r="G2731" s="151" t="s">
        <v>807</v>
      </c>
      <c r="H2731" s="151" t="s">
        <v>414</v>
      </c>
      <c r="I2731" s="151" t="s">
        <v>62</v>
      </c>
      <c r="J2731" s="151" t="s">
        <v>62</v>
      </c>
      <c r="K2731" s="151" t="s">
        <v>736</v>
      </c>
      <c r="L2731" s="151" t="s">
        <v>2175</v>
      </c>
      <c r="M2731" s="158">
        <v>539012.68000000005</v>
      </c>
    </row>
    <row r="2732" spans="1:13" hidden="1" outlineLevel="2" x14ac:dyDescent="0.2">
      <c r="A2732" s="156">
        <v>202012</v>
      </c>
      <c r="B2732" s="150">
        <v>40200055</v>
      </c>
      <c r="C2732" s="151" t="s">
        <v>874</v>
      </c>
      <c r="D2732" s="152">
        <v>44196</v>
      </c>
      <c r="E2732" s="151" t="s">
        <v>808</v>
      </c>
      <c r="F2732" s="151" t="s">
        <v>566</v>
      </c>
      <c r="G2732" s="151" t="s">
        <v>807</v>
      </c>
      <c r="H2732" s="151" t="s">
        <v>422</v>
      </c>
      <c r="I2732" s="151" t="s">
        <v>62</v>
      </c>
      <c r="J2732" s="151" t="s">
        <v>62</v>
      </c>
      <c r="K2732" s="151" t="s">
        <v>736</v>
      </c>
      <c r="L2732" s="151" t="s">
        <v>2168</v>
      </c>
      <c r="M2732" s="158">
        <v>3603.31</v>
      </c>
    </row>
    <row r="2733" spans="1:13" hidden="1" outlineLevel="2" x14ac:dyDescent="0.2">
      <c r="A2733" s="156">
        <v>202012</v>
      </c>
      <c r="B2733" s="150">
        <v>40200055</v>
      </c>
      <c r="C2733" s="151" t="s">
        <v>874</v>
      </c>
      <c r="D2733" s="152">
        <v>44196</v>
      </c>
      <c r="E2733" s="151" t="s">
        <v>941</v>
      </c>
      <c r="F2733" s="151" t="s">
        <v>567</v>
      </c>
      <c r="G2733" s="151" t="s">
        <v>62</v>
      </c>
      <c r="H2733" s="151" t="s">
        <v>62</v>
      </c>
      <c r="I2733" s="151" t="s">
        <v>62</v>
      </c>
      <c r="J2733" s="151" t="s">
        <v>62</v>
      </c>
      <c r="K2733" s="151" t="s">
        <v>736</v>
      </c>
      <c r="L2733" s="151" t="s">
        <v>2175</v>
      </c>
      <c r="M2733" s="158">
        <v>-539012.68000000005</v>
      </c>
    </row>
    <row r="2734" spans="1:13" hidden="1" outlineLevel="2" x14ac:dyDescent="0.2">
      <c r="A2734" s="156">
        <v>202012</v>
      </c>
      <c r="B2734" s="150">
        <v>40200056</v>
      </c>
      <c r="C2734" s="151" t="s">
        <v>874</v>
      </c>
      <c r="D2734" s="152">
        <v>44196</v>
      </c>
      <c r="E2734" s="151" t="s">
        <v>420</v>
      </c>
      <c r="F2734" s="151" t="s">
        <v>421</v>
      </c>
      <c r="G2734" s="151" t="s">
        <v>817</v>
      </c>
      <c r="H2734" s="151" t="s">
        <v>526</v>
      </c>
      <c r="I2734" s="151" t="s">
        <v>62</v>
      </c>
      <c r="J2734" s="151" t="s">
        <v>62</v>
      </c>
      <c r="K2734" s="151" t="s">
        <v>736</v>
      </c>
      <c r="L2734" s="151" t="s">
        <v>2176</v>
      </c>
      <c r="M2734" s="158">
        <v>-0.75</v>
      </c>
    </row>
    <row r="2735" spans="1:13" hidden="1" outlineLevel="2" x14ac:dyDescent="0.2">
      <c r="A2735" s="156">
        <v>202012</v>
      </c>
      <c r="B2735" s="150">
        <v>40200056</v>
      </c>
      <c r="C2735" s="151" t="s">
        <v>874</v>
      </c>
      <c r="D2735" s="152">
        <v>44196</v>
      </c>
      <c r="E2735" s="151" t="s">
        <v>1127</v>
      </c>
      <c r="F2735" s="151" t="s">
        <v>617</v>
      </c>
      <c r="G2735" s="151" t="s">
        <v>62</v>
      </c>
      <c r="H2735" s="151" t="s">
        <v>62</v>
      </c>
      <c r="I2735" s="151" t="s">
        <v>62</v>
      </c>
      <c r="J2735" s="151" t="s">
        <v>62</v>
      </c>
      <c r="K2735" s="151" t="s">
        <v>736</v>
      </c>
      <c r="L2735" s="151" t="s">
        <v>2176</v>
      </c>
      <c r="M2735" s="158">
        <v>1</v>
      </c>
    </row>
    <row r="2736" spans="1:13" hidden="1" outlineLevel="2" x14ac:dyDescent="0.2">
      <c r="A2736" s="156">
        <v>202012</v>
      </c>
      <c r="B2736" s="150">
        <v>40200056</v>
      </c>
      <c r="C2736" s="151" t="s">
        <v>874</v>
      </c>
      <c r="D2736" s="152">
        <v>44196</v>
      </c>
      <c r="E2736" s="151" t="s">
        <v>1127</v>
      </c>
      <c r="F2736" s="151" t="s">
        <v>617</v>
      </c>
      <c r="G2736" s="151" t="s">
        <v>62</v>
      </c>
      <c r="H2736" s="151" t="s">
        <v>62</v>
      </c>
      <c r="I2736" s="151" t="s">
        <v>62</v>
      </c>
      <c r="J2736" s="151" t="s">
        <v>62</v>
      </c>
      <c r="K2736" s="151" t="s">
        <v>736</v>
      </c>
      <c r="L2736" s="151" t="s">
        <v>2176</v>
      </c>
      <c r="M2736" s="158">
        <v>-99365</v>
      </c>
    </row>
    <row r="2737" spans="1:13" hidden="1" outlineLevel="2" x14ac:dyDescent="0.2">
      <c r="A2737" s="156">
        <v>202012</v>
      </c>
      <c r="B2737" s="150">
        <v>40200056</v>
      </c>
      <c r="C2737" s="151" t="s">
        <v>874</v>
      </c>
      <c r="D2737" s="152">
        <v>44196</v>
      </c>
      <c r="E2737" s="151" t="s">
        <v>420</v>
      </c>
      <c r="F2737" s="151" t="s">
        <v>421</v>
      </c>
      <c r="G2737" s="151" t="s">
        <v>817</v>
      </c>
      <c r="H2737" s="151" t="s">
        <v>526</v>
      </c>
      <c r="I2737" s="151" t="s">
        <v>62</v>
      </c>
      <c r="J2737" s="151" t="s">
        <v>62</v>
      </c>
      <c r="K2737" s="151" t="s">
        <v>736</v>
      </c>
      <c r="L2737" s="151" t="s">
        <v>2177</v>
      </c>
      <c r="M2737" s="158">
        <v>-0.04</v>
      </c>
    </row>
    <row r="2738" spans="1:13" hidden="1" outlineLevel="2" x14ac:dyDescent="0.2">
      <c r="A2738" s="156">
        <v>202012</v>
      </c>
      <c r="B2738" s="150">
        <v>40200056</v>
      </c>
      <c r="C2738" s="151" t="s">
        <v>874</v>
      </c>
      <c r="D2738" s="152">
        <v>44196</v>
      </c>
      <c r="E2738" s="151" t="s">
        <v>1512</v>
      </c>
      <c r="F2738" s="151" t="s">
        <v>616</v>
      </c>
      <c r="G2738" s="151" t="s">
        <v>62</v>
      </c>
      <c r="H2738" s="151" t="s">
        <v>62</v>
      </c>
      <c r="I2738" s="151" t="s">
        <v>62</v>
      </c>
      <c r="J2738" s="151" t="s">
        <v>62</v>
      </c>
      <c r="K2738" s="151" t="s">
        <v>736</v>
      </c>
      <c r="L2738" s="151" t="s">
        <v>2176</v>
      </c>
      <c r="M2738" s="158">
        <v>-36394</v>
      </c>
    </row>
    <row r="2739" spans="1:13" hidden="1" outlineLevel="2" x14ac:dyDescent="0.2">
      <c r="A2739" s="156">
        <v>202012</v>
      </c>
      <c r="B2739" s="150">
        <v>40200056</v>
      </c>
      <c r="C2739" s="151" t="s">
        <v>874</v>
      </c>
      <c r="D2739" s="152">
        <v>44196</v>
      </c>
      <c r="E2739" s="151" t="s">
        <v>1518</v>
      </c>
      <c r="F2739" s="151" t="s">
        <v>614</v>
      </c>
      <c r="G2739" s="151" t="s">
        <v>62</v>
      </c>
      <c r="H2739" s="151" t="s">
        <v>62</v>
      </c>
      <c r="I2739" s="151" t="s">
        <v>62</v>
      </c>
      <c r="J2739" s="151" t="s">
        <v>62</v>
      </c>
      <c r="K2739" s="151" t="s">
        <v>736</v>
      </c>
      <c r="L2739" s="151" t="s">
        <v>2176</v>
      </c>
      <c r="M2739" s="158">
        <v>135758.75</v>
      </c>
    </row>
    <row r="2740" spans="1:13" hidden="1" outlineLevel="2" x14ac:dyDescent="0.2">
      <c r="A2740" s="156">
        <v>202012</v>
      </c>
      <c r="B2740" s="150">
        <v>40200056</v>
      </c>
      <c r="C2740" s="151" t="s">
        <v>874</v>
      </c>
      <c r="D2740" s="152">
        <v>44196</v>
      </c>
      <c r="E2740" s="151" t="s">
        <v>814</v>
      </c>
      <c r="F2740" s="151" t="s">
        <v>577</v>
      </c>
      <c r="G2740" s="151" t="s">
        <v>62</v>
      </c>
      <c r="H2740" s="151" t="s">
        <v>62</v>
      </c>
      <c r="I2740" s="151" t="s">
        <v>62</v>
      </c>
      <c r="J2740" s="151" t="s">
        <v>62</v>
      </c>
      <c r="K2740" s="151" t="s">
        <v>736</v>
      </c>
      <c r="L2740" s="151" t="s">
        <v>2177</v>
      </c>
      <c r="M2740" s="158">
        <v>0.04</v>
      </c>
    </row>
    <row r="2741" spans="1:13" hidden="1" outlineLevel="2" x14ac:dyDescent="0.2">
      <c r="A2741" s="156">
        <v>202012</v>
      </c>
      <c r="B2741" s="150">
        <v>40200057</v>
      </c>
      <c r="C2741" s="151" t="s">
        <v>874</v>
      </c>
      <c r="D2741" s="152">
        <v>44196</v>
      </c>
      <c r="E2741" s="151" t="s">
        <v>388</v>
      </c>
      <c r="F2741" s="151" t="s">
        <v>389</v>
      </c>
      <c r="G2741" s="151" t="s">
        <v>807</v>
      </c>
      <c r="H2741" s="151" t="s">
        <v>392</v>
      </c>
      <c r="I2741" s="151" t="s">
        <v>2102</v>
      </c>
      <c r="J2741" s="151" t="s">
        <v>2103</v>
      </c>
      <c r="K2741" s="151" t="s">
        <v>736</v>
      </c>
      <c r="L2741" s="151" t="s">
        <v>2178</v>
      </c>
      <c r="M2741" s="158">
        <v>2931</v>
      </c>
    </row>
    <row r="2742" spans="1:13" hidden="1" outlineLevel="2" x14ac:dyDescent="0.2">
      <c r="A2742" s="156">
        <v>202012</v>
      </c>
      <c r="B2742" s="150">
        <v>40200057</v>
      </c>
      <c r="C2742" s="151" t="s">
        <v>874</v>
      </c>
      <c r="D2742" s="152">
        <v>44196</v>
      </c>
      <c r="E2742" s="151" t="s">
        <v>777</v>
      </c>
      <c r="F2742" s="151" t="s">
        <v>607</v>
      </c>
      <c r="G2742" s="151" t="s">
        <v>62</v>
      </c>
      <c r="H2742" s="151" t="s">
        <v>62</v>
      </c>
      <c r="I2742" s="151" t="s">
        <v>2102</v>
      </c>
      <c r="J2742" s="151" t="s">
        <v>2103</v>
      </c>
      <c r="K2742" s="151" t="s">
        <v>736</v>
      </c>
      <c r="L2742" s="151" t="s">
        <v>2179</v>
      </c>
      <c r="M2742" s="158">
        <v>-500</v>
      </c>
    </row>
    <row r="2743" spans="1:13" hidden="1" outlineLevel="2" x14ac:dyDescent="0.2">
      <c r="A2743" s="156">
        <v>202012</v>
      </c>
      <c r="B2743" s="150">
        <v>40200057</v>
      </c>
      <c r="C2743" s="151" t="s">
        <v>874</v>
      </c>
      <c r="D2743" s="152">
        <v>44196</v>
      </c>
      <c r="E2743" s="151" t="s">
        <v>777</v>
      </c>
      <c r="F2743" s="151" t="s">
        <v>607</v>
      </c>
      <c r="G2743" s="151" t="s">
        <v>62</v>
      </c>
      <c r="H2743" s="151" t="s">
        <v>62</v>
      </c>
      <c r="I2743" s="151" t="s">
        <v>2180</v>
      </c>
      <c r="J2743" s="151" t="s">
        <v>2181</v>
      </c>
      <c r="K2743" s="151" t="s">
        <v>736</v>
      </c>
      <c r="L2743" s="151" t="s">
        <v>2179</v>
      </c>
      <c r="M2743" s="158">
        <v>-2431</v>
      </c>
    </row>
    <row r="2744" spans="1:13" hidden="1" outlineLevel="2" x14ac:dyDescent="0.2">
      <c r="A2744" s="156">
        <v>202012</v>
      </c>
      <c r="B2744" s="150">
        <v>40200058</v>
      </c>
      <c r="C2744" s="151" t="s">
        <v>874</v>
      </c>
      <c r="D2744" s="152">
        <v>44196</v>
      </c>
      <c r="E2744" s="151" t="s">
        <v>814</v>
      </c>
      <c r="F2744" s="151" t="s">
        <v>577</v>
      </c>
      <c r="G2744" s="151" t="s">
        <v>62</v>
      </c>
      <c r="H2744" s="151" t="s">
        <v>62</v>
      </c>
      <c r="I2744" s="151" t="s">
        <v>62</v>
      </c>
      <c r="J2744" s="151" t="s">
        <v>62</v>
      </c>
      <c r="K2744" s="151" t="s">
        <v>736</v>
      </c>
      <c r="L2744" s="151" t="s">
        <v>2177</v>
      </c>
      <c r="M2744" s="158">
        <v>-0.08</v>
      </c>
    </row>
    <row r="2745" spans="1:13" hidden="1" outlineLevel="2" x14ac:dyDescent="0.2">
      <c r="A2745" s="156">
        <v>202012</v>
      </c>
      <c r="B2745" s="150">
        <v>40200058</v>
      </c>
      <c r="C2745" s="151" t="s">
        <v>874</v>
      </c>
      <c r="D2745" s="152">
        <v>44196</v>
      </c>
      <c r="E2745" s="151" t="s">
        <v>420</v>
      </c>
      <c r="F2745" s="151" t="s">
        <v>421</v>
      </c>
      <c r="G2745" s="151" t="s">
        <v>817</v>
      </c>
      <c r="H2745" s="151" t="s">
        <v>526</v>
      </c>
      <c r="I2745" s="151" t="s">
        <v>62</v>
      </c>
      <c r="J2745" s="151" t="s">
        <v>62</v>
      </c>
      <c r="K2745" s="151" t="s">
        <v>736</v>
      </c>
      <c r="L2745" s="151" t="s">
        <v>2177</v>
      </c>
      <c r="M2745" s="158">
        <v>0.08</v>
      </c>
    </row>
    <row r="2746" spans="1:13" hidden="1" outlineLevel="2" x14ac:dyDescent="0.2">
      <c r="A2746" s="156">
        <v>202012</v>
      </c>
      <c r="B2746" s="150">
        <v>1300000639</v>
      </c>
      <c r="C2746" s="151" t="s">
        <v>944</v>
      </c>
      <c r="D2746" s="152">
        <v>44166</v>
      </c>
      <c r="E2746" s="151" t="s">
        <v>777</v>
      </c>
      <c r="F2746" s="151" t="s">
        <v>607</v>
      </c>
      <c r="G2746" s="151" t="s">
        <v>62</v>
      </c>
      <c r="H2746" s="151" t="s">
        <v>62</v>
      </c>
      <c r="I2746" s="151" t="s">
        <v>858</v>
      </c>
      <c r="J2746" s="151" t="s">
        <v>859</v>
      </c>
      <c r="K2746" s="151" t="s">
        <v>736</v>
      </c>
      <c r="L2746" s="151" t="s">
        <v>62</v>
      </c>
      <c r="M2746" s="158">
        <v>-4668</v>
      </c>
    </row>
    <row r="2747" spans="1:13" hidden="1" outlineLevel="2" x14ac:dyDescent="0.2">
      <c r="A2747" s="156">
        <v>202012</v>
      </c>
      <c r="B2747" s="150">
        <v>1300000639</v>
      </c>
      <c r="C2747" s="151" t="s">
        <v>944</v>
      </c>
      <c r="D2747" s="152">
        <v>44166</v>
      </c>
      <c r="E2747" s="151" t="s">
        <v>942</v>
      </c>
      <c r="F2747" s="151" t="s">
        <v>14</v>
      </c>
      <c r="G2747" s="151" t="s">
        <v>62</v>
      </c>
      <c r="H2747" s="151" t="s">
        <v>62</v>
      </c>
      <c r="I2747" s="151" t="s">
        <v>858</v>
      </c>
      <c r="J2747" s="151" t="s">
        <v>859</v>
      </c>
      <c r="K2747" s="151" t="s">
        <v>736</v>
      </c>
      <c r="L2747" s="151" t="s">
        <v>2182</v>
      </c>
      <c r="M2747" s="158">
        <v>4668</v>
      </c>
    </row>
    <row r="2748" spans="1:13" hidden="1" outlineLevel="2" x14ac:dyDescent="0.2">
      <c r="A2748" s="156">
        <v>202012</v>
      </c>
      <c r="B2748" s="150">
        <v>1300000643</v>
      </c>
      <c r="C2748" s="151" t="s">
        <v>944</v>
      </c>
      <c r="D2748" s="152">
        <v>44168</v>
      </c>
      <c r="E2748" s="151" t="s">
        <v>322</v>
      </c>
      <c r="F2748" s="151" t="s">
        <v>323</v>
      </c>
      <c r="G2748" s="151" t="s">
        <v>876</v>
      </c>
      <c r="H2748" s="151" t="s">
        <v>466</v>
      </c>
      <c r="I2748" s="151" t="s">
        <v>851</v>
      </c>
      <c r="J2748" s="151" t="s">
        <v>852</v>
      </c>
      <c r="K2748" s="151" t="s">
        <v>736</v>
      </c>
      <c r="L2748" s="151" t="s">
        <v>977</v>
      </c>
      <c r="M2748" s="158">
        <v>491.25</v>
      </c>
    </row>
    <row r="2749" spans="1:13" hidden="1" outlineLevel="2" x14ac:dyDescent="0.2">
      <c r="A2749" s="156">
        <v>202012</v>
      </c>
      <c r="B2749" s="150">
        <v>1300000643</v>
      </c>
      <c r="C2749" s="151" t="s">
        <v>944</v>
      </c>
      <c r="D2749" s="152">
        <v>44168</v>
      </c>
      <c r="E2749" s="151" t="s">
        <v>777</v>
      </c>
      <c r="F2749" s="151" t="s">
        <v>607</v>
      </c>
      <c r="G2749" s="151" t="s">
        <v>62</v>
      </c>
      <c r="H2749" s="151" t="s">
        <v>62</v>
      </c>
      <c r="I2749" s="151" t="s">
        <v>851</v>
      </c>
      <c r="J2749" s="151" t="s">
        <v>852</v>
      </c>
      <c r="K2749" s="151" t="s">
        <v>736</v>
      </c>
      <c r="L2749" s="151" t="s">
        <v>62</v>
      </c>
      <c r="M2749" s="158">
        <v>-491.25</v>
      </c>
    </row>
    <row r="2750" spans="1:13" hidden="1" outlineLevel="2" x14ac:dyDescent="0.2">
      <c r="A2750" s="156">
        <v>202012</v>
      </c>
      <c r="B2750" s="150">
        <v>1300000644</v>
      </c>
      <c r="C2750" s="151" t="s">
        <v>944</v>
      </c>
      <c r="D2750" s="152">
        <v>44168</v>
      </c>
      <c r="E2750" s="151" t="s">
        <v>777</v>
      </c>
      <c r="F2750" s="151" t="s">
        <v>607</v>
      </c>
      <c r="G2750" s="151" t="s">
        <v>62</v>
      </c>
      <c r="H2750" s="151" t="s">
        <v>62</v>
      </c>
      <c r="I2750" s="151" t="s">
        <v>866</v>
      </c>
      <c r="J2750" s="151" t="s">
        <v>867</v>
      </c>
      <c r="K2750" s="151" t="s">
        <v>736</v>
      </c>
      <c r="L2750" s="151" t="s">
        <v>62</v>
      </c>
      <c r="M2750" s="158">
        <v>-1335</v>
      </c>
    </row>
    <row r="2751" spans="1:13" hidden="1" outlineLevel="2" x14ac:dyDescent="0.2">
      <c r="A2751" s="156">
        <v>202012</v>
      </c>
      <c r="B2751" s="150">
        <v>1300000644</v>
      </c>
      <c r="C2751" s="151" t="s">
        <v>944</v>
      </c>
      <c r="D2751" s="152">
        <v>44168</v>
      </c>
      <c r="E2751" s="151" t="s">
        <v>316</v>
      </c>
      <c r="F2751" s="151" t="s">
        <v>317</v>
      </c>
      <c r="G2751" s="151" t="s">
        <v>976</v>
      </c>
      <c r="H2751" s="151" t="s">
        <v>344</v>
      </c>
      <c r="I2751" s="151" t="s">
        <v>866</v>
      </c>
      <c r="J2751" s="151" t="s">
        <v>867</v>
      </c>
      <c r="K2751" s="151" t="s">
        <v>736</v>
      </c>
      <c r="L2751" s="151" t="s">
        <v>2183</v>
      </c>
      <c r="M2751" s="158">
        <v>1335</v>
      </c>
    </row>
    <row r="2752" spans="1:13" hidden="1" outlineLevel="2" x14ac:dyDescent="0.2">
      <c r="A2752" s="156">
        <v>202012</v>
      </c>
      <c r="B2752" s="150">
        <v>1300000645</v>
      </c>
      <c r="C2752" s="151" t="s">
        <v>944</v>
      </c>
      <c r="D2752" s="152">
        <v>44167</v>
      </c>
      <c r="E2752" s="151" t="s">
        <v>914</v>
      </c>
      <c r="F2752" s="151" t="s">
        <v>562</v>
      </c>
      <c r="G2752" s="151" t="s">
        <v>62</v>
      </c>
      <c r="H2752" s="151" t="s">
        <v>62</v>
      </c>
      <c r="I2752" s="151" t="s">
        <v>857</v>
      </c>
      <c r="J2752" s="151" t="s">
        <v>755</v>
      </c>
      <c r="K2752" s="151" t="s">
        <v>736</v>
      </c>
      <c r="L2752" s="151" t="s">
        <v>2184</v>
      </c>
      <c r="M2752" s="158">
        <v>812174.56</v>
      </c>
    </row>
    <row r="2753" spans="1:13" hidden="1" outlineLevel="2" x14ac:dyDescent="0.2">
      <c r="A2753" s="156">
        <v>202012</v>
      </c>
      <c r="B2753" s="150">
        <v>1300000645</v>
      </c>
      <c r="C2753" s="151" t="s">
        <v>944</v>
      </c>
      <c r="D2753" s="152">
        <v>44167</v>
      </c>
      <c r="E2753" s="151" t="s">
        <v>777</v>
      </c>
      <c r="F2753" s="151" t="s">
        <v>607</v>
      </c>
      <c r="G2753" s="151" t="s">
        <v>62</v>
      </c>
      <c r="H2753" s="151" t="s">
        <v>62</v>
      </c>
      <c r="I2753" s="151" t="s">
        <v>857</v>
      </c>
      <c r="J2753" s="151" t="s">
        <v>755</v>
      </c>
      <c r="K2753" s="151" t="s">
        <v>736</v>
      </c>
      <c r="L2753" s="151" t="s">
        <v>62</v>
      </c>
      <c r="M2753" s="158">
        <v>-812174.56</v>
      </c>
    </row>
    <row r="2754" spans="1:13" hidden="1" outlineLevel="2" x14ac:dyDescent="0.2">
      <c r="A2754" s="156">
        <v>202012</v>
      </c>
      <c r="B2754" s="150">
        <v>1300000646</v>
      </c>
      <c r="C2754" s="151" t="s">
        <v>944</v>
      </c>
      <c r="D2754" s="152">
        <v>44172</v>
      </c>
      <c r="E2754" s="151" t="s">
        <v>777</v>
      </c>
      <c r="F2754" s="151" t="s">
        <v>607</v>
      </c>
      <c r="G2754" s="151" t="s">
        <v>62</v>
      </c>
      <c r="H2754" s="151" t="s">
        <v>62</v>
      </c>
      <c r="I2754" s="151" t="s">
        <v>780</v>
      </c>
      <c r="J2754" s="151" t="s">
        <v>735</v>
      </c>
      <c r="K2754" s="151" t="s">
        <v>736</v>
      </c>
      <c r="L2754" s="151" t="s">
        <v>62</v>
      </c>
      <c r="M2754" s="158">
        <v>-50000</v>
      </c>
    </row>
    <row r="2755" spans="1:13" hidden="1" outlineLevel="2" x14ac:dyDescent="0.2">
      <c r="A2755" s="156">
        <v>202012</v>
      </c>
      <c r="B2755" s="150">
        <v>1300000646</v>
      </c>
      <c r="C2755" s="151" t="s">
        <v>944</v>
      </c>
      <c r="D2755" s="152">
        <v>44172</v>
      </c>
      <c r="E2755" s="151" t="s">
        <v>488</v>
      </c>
      <c r="F2755" s="151" t="s">
        <v>489</v>
      </c>
      <c r="G2755" s="151" t="s">
        <v>817</v>
      </c>
      <c r="H2755" s="151" t="s">
        <v>526</v>
      </c>
      <c r="I2755" s="151" t="s">
        <v>780</v>
      </c>
      <c r="J2755" s="151" t="s">
        <v>735</v>
      </c>
      <c r="K2755" s="151" t="s">
        <v>736</v>
      </c>
      <c r="L2755" s="151" t="s">
        <v>2185</v>
      </c>
      <c r="M2755" s="158">
        <v>50000</v>
      </c>
    </row>
    <row r="2756" spans="1:13" hidden="1" outlineLevel="2" x14ac:dyDescent="0.2">
      <c r="A2756" s="156">
        <v>202012</v>
      </c>
      <c r="B2756" s="150">
        <v>1300000647</v>
      </c>
      <c r="C2756" s="151" t="s">
        <v>944</v>
      </c>
      <c r="D2756" s="152">
        <v>44173</v>
      </c>
      <c r="E2756" s="151" t="s">
        <v>500</v>
      </c>
      <c r="F2756" s="151" t="s">
        <v>501</v>
      </c>
      <c r="G2756" s="151" t="s">
        <v>817</v>
      </c>
      <c r="H2756" s="151" t="s">
        <v>526</v>
      </c>
      <c r="I2756" s="151" t="s">
        <v>1470</v>
      </c>
      <c r="J2756" s="151" t="s">
        <v>1471</v>
      </c>
      <c r="K2756" s="151" t="s">
        <v>736</v>
      </c>
      <c r="L2756" s="151" t="s">
        <v>2186</v>
      </c>
      <c r="M2756" s="158">
        <v>1987.5</v>
      </c>
    </row>
    <row r="2757" spans="1:13" hidden="1" outlineLevel="2" x14ac:dyDescent="0.2">
      <c r="A2757" s="156">
        <v>202012</v>
      </c>
      <c r="B2757" s="150">
        <v>1300000647</v>
      </c>
      <c r="C2757" s="151" t="s">
        <v>944</v>
      </c>
      <c r="D2757" s="152">
        <v>44173</v>
      </c>
      <c r="E2757" s="151" t="s">
        <v>777</v>
      </c>
      <c r="F2757" s="151" t="s">
        <v>607</v>
      </c>
      <c r="G2757" s="151" t="s">
        <v>62</v>
      </c>
      <c r="H2757" s="151" t="s">
        <v>62</v>
      </c>
      <c r="I2757" s="151" t="s">
        <v>1470</v>
      </c>
      <c r="J2757" s="151" t="s">
        <v>1471</v>
      </c>
      <c r="K2757" s="151" t="s">
        <v>736</v>
      </c>
      <c r="L2757" s="151" t="s">
        <v>62</v>
      </c>
      <c r="M2757" s="158">
        <v>-1987.5</v>
      </c>
    </row>
    <row r="2758" spans="1:13" hidden="1" outlineLevel="2" x14ac:dyDescent="0.2">
      <c r="A2758" s="156">
        <v>202012</v>
      </c>
      <c r="B2758" s="150">
        <v>1300000648</v>
      </c>
      <c r="C2758" s="151" t="s">
        <v>944</v>
      </c>
      <c r="D2758" s="152">
        <v>44167</v>
      </c>
      <c r="E2758" s="151" t="s">
        <v>777</v>
      </c>
      <c r="F2758" s="151" t="s">
        <v>607</v>
      </c>
      <c r="G2758" s="151" t="s">
        <v>62</v>
      </c>
      <c r="H2758" s="151" t="s">
        <v>62</v>
      </c>
      <c r="I2758" s="151" t="s">
        <v>857</v>
      </c>
      <c r="J2758" s="151" t="s">
        <v>755</v>
      </c>
      <c r="K2758" s="151" t="s">
        <v>736</v>
      </c>
      <c r="L2758" s="151" t="s">
        <v>62</v>
      </c>
      <c r="M2758" s="158">
        <v>3110</v>
      </c>
    </row>
    <row r="2759" spans="1:13" hidden="1" outlineLevel="2" x14ac:dyDescent="0.2">
      <c r="A2759" s="156">
        <v>202012</v>
      </c>
      <c r="B2759" s="150">
        <v>1300000648</v>
      </c>
      <c r="C2759" s="151" t="s">
        <v>944</v>
      </c>
      <c r="D2759" s="152">
        <v>44167</v>
      </c>
      <c r="E2759" s="151" t="s">
        <v>814</v>
      </c>
      <c r="F2759" s="151" t="s">
        <v>577</v>
      </c>
      <c r="G2759" s="151" t="s">
        <v>62</v>
      </c>
      <c r="H2759" s="151" t="s">
        <v>62</v>
      </c>
      <c r="I2759" s="151" t="s">
        <v>857</v>
      </c>
      <c r="J2759" s="151" t="s">
        <v>755</v>
      </c>
      <c r="K2759" s="151" t="s">
        <v>736</v>
      </c>
      <c r="L2759" s="151" t="s">
        <v>2187</v>
      </c>
      <c r="M2759" s="158">
        <v>-3110</v>
      </c>
    </row>
    <row r="2760" spans="1:13" hidden="1" outlineLevel="2" x14ac:dyDescent="0.2">
      <c r="A2760" s="156">
        <v>202012</v>
      </c>
      <c r="B2760" s="150">
        <v>1300000649</v>
      </c>
      <c r="C2760" s="151" t="s">
        <v>944</v>
      </c>
      <c r="D2760" s="152">
        <v>44166</v>
      </c>
      <c r="E2760" s="151" t="s">
        <v>814</v>
      </c>
      <c r="F2760" s="151" t="s">
        <v>577</v>
      </c>
      <c r="G2760" s="151" t="s">
        <v>62</v>
      </c>
      <c r="H2760" s="151" t="s">
        <v>62</v>
      </c>
      <c r="I2760" s="151" t="s">
        <v>857</v>
      </c>
      <c r="J2760" s="151" t="s">
        <v>755</v>
      </c>
      <c r="K2760" s="151" t="s">
        <v>736</v>
      </c>
      <c r="L2760" s="151" t="s">
        <v>2188</v>
      </c>
      <c r="M2760" s="158">
        <v>3110</v>
      </c>
    </row>
    <row r="2761" spans="1:13" hidden="1" outlineLevel="2" x14ac:dyDescent="0.2">
      <c r="A2761" s="156">
        <v>202012</v>
      </c>
      <c r="B2761" s="150">
        <v>1300000649</v>
      </c>
      <c r="C2761" s="151" t="s">
        <v>944</v>
      </c>
      <c r="D2761" s="152">
        <v>44166</v>
      </c>
      <c r="E2761" s="151" t="s">
        <v>777</v>
      </c>
      <c r="F2761" s="151" t="s">
        <v>607</v>
      </c>
      <c r="G2761" s="151" t="s">
        <v>62</v>
      </c>
      <c r="H2761" s="151" t="s">
        <v>62</v>
      </c>
      <c r="I2761" s="151" t="s">
        <v>857</v>
      </c>
      <c r="J2761" s="151" t="s">
        <v>755</v>
      </c>
      <c r="K2761" s="151" t="s">
        <v>736</v>
      </c>
      <c r="L2761" s="151" t="s">
        <v>62</v>
      </c>
      <c r="M2761" s="158">
        <v>-3110</v>
      </c>
    </row>
    <row r="2762" spans="1:13" hidden="1" outlineLevel="2" x14ac:dyDescent="0.2">
      <c r="A2762" s="156">
        <v>202012</v>
      </c>
      <c r="B2762" s="150">
        <v>1300000650</v>
      </c>
      <c r="C2762" s="151" t="s">
        <v>944</v>
      </c>
      <c r="D2762" s="152">
        <v>44172</v>
      </c>
      <c r="E2762" s="151" t="s">
        <v>777</v>
      </c>
      <c r="F2762" s="151" t="s">
        <v>607</v>
      </c>
      <c r="G2762" s="151" t="s">
        <v>62</v>
      </c>
      <c r="H2762" s="151" t="s">
        <v>62</v>
      </c>
      <c r="I2762" s="151" t="s">
        <v>1001</v>
      </c>
      <c r="J2762" s="151" t="s">
        <v>1002</v>
      </c>
      <c r="K2762" s="151" t="s">
        <v>736</v>
      </c>
      <c r="L2762" s="151" t="s">
        <v>62</v>
      </c>
      <c r="M2762" s="158">
        <v>-2848.75</v>
      </c>
    </row>
    <row r="2763" spans="1:13" hidden="1" outlineLevel="2" x14ac:dyDescent="0.2">
      <c r="A2763" s="156">
        <v>202012</v>
      </c>
      <c r="B2763" s="150">
        <v>1300000650</v>
      </c>
      <c r="C2763" s="151" t="s">
        <v>944</v>
      </c>
      <c r="D2763" s="152">
        <v>44172</v>
      </c>
      <c r="E2763" s="151" t="s">
        <v>352</v>
      </c>
      <c r="F2763" s="151" t="s">
        <v>353</v>
      </c>
      <c r="G2763" s="151" t="s">
        <v>817</v>
      </c>
      <c r="H2763" s="151" t="s">
        <v>526</v>
      </c>
      <c r="I2763" s="151" t="s">
        <v>1001</v>
      </c>
      <c r="J2763" s="151" t="s">
        <v>1002</v>
      </c>
      <c r="K2763" s="151" t="s">
        <v>736</v>
      </c>
      <c r="L2763" s="151" t="s">
        <v>2189</v>
      </c>
      <c r="M2763" s="158">
        <v>2848.75</v>
      </c>
    </row>
    <row r="2764" spans="1:13" hidden="1" outlineLevel="2" x14ac:dyDescent="0.2">
      <c r="A2764" s="156">
        <v>202012</v>
      </c>
      <c r="B2764" s="150">
        <v>1300000651</v>
      </c>
      <c r="C2764" s="151" t="s">
        <v>944</v>
      </c>
      <c r="D2764" s="152">
        <v>44173</v>
      </c>
      <c r="E2764" s="151" t="s">
        <v>500</v>
      </c>
      <c r="F2764" s="151" t="s">
        <v>501</v>
      </c>
      <c r="G2764" s="151" t="s">
        <v>817</v>
      </c>
      <c r="H2764" s="151" t="s">
        <v>526</v>
      </c>
      <c r="I2764" s="151" t="s">
        <v>1470</v>
      </c>
      <c r="J2764" s="151" t="s">
        <v>1471</v>
      </c>
      <c r="K2764" s="151" t="s">
        <v>736</v>
      </c>
      <c r="L2764" s="151" t="s">
        <v>2190</v>
      </c>
      <c r="M2764" s="158">
        <v>1803.75</v>
      </c>
    </row>
    <row r="2765" spans="1:13" hidden="1" outlineLevel="2" x14ac:dyDescent="0.2">
      <c r="A2765" s="156">
        <v>202012</v>
      </c>
      <c r="B2765" s="150">
        <v>1300000651</v>
      </c>
      <c r="C2765" s="151" t="s">
        <v>944</v>
      </c>
      <c r="D2765" s="152">
        <v>44173</v>
      </c>
      <c r="E2765" s="151" t="s">
        <v>777</v>
      </c>
      <c r="F2765" s="151" t="s">
        <v>607</v>
      </c>
      <c r="G2765" s="151" t="s">
        <v>62</v>
      </c>
      <c r="H2765" s="151" t="s">
        <v>62</v>
      </c>
      <c r="I2765" s="151" t="s">
        <v>1470</v>
      </c>
      <c r="J2765" s="151" t="s">
        <v>1471</v>
      </c>
      <c r="K2765" s="151" t="s">
        <v>736</v>
      </c>
      <c r="L2765" s="151" t="s">
        <v>62</v>
      </c>
      <c r="M2765" s="158">
        <v>-1803.75</v>
      </c>
    </row>
    <row r="2766" spans="1:13" hidden="1" outlineLevel="2" x14ac:dyDescent="0.2">
      <c r="A2766" s="156">
        <v>202012</v>
      </c>
      <c r="B2766" s="150">
        <v>1300000653</v>
      </c>
      <c r="C2766" s="151" t="s">
        <v>944</v>
      </c>
      <c r="D2766" s="152">
        <v>44176</v>
      </c>
      <c r="E2766" s="151" t="s">
        <v>777</v>
      </c>
      <c r="F2766" s="151" t="s">
        <v>607</v>
      </c>
      <c r="G2766" s="151" t="s">
        <v>62</v>
      </c>
      <c r="H2766" s="151" t="s">
        <v>62</v>
      </c>
      <c r="I2766" s="151" t="s">
        <v>1003</v>
      </c>
      <c r="J2766" s="151" t="s">
        <v>1004</v>
      </c>
      <c r="K2766" s="151" t="s">
        <v>736</v>
      </c>
      <c r="L2766" s="151" t="s">
        <v>62</v>
      </c>
      <c r="M2766" s="158">
        <v>-77</v>
      </c>
    </row>
    <row r="2767" spans="1:13" hidden="1" outlineLevel="2" x14ac:dyDescent="0.2">
      <c r="A2767" s="156">
        <v>202012</v>
      </c>
      <c r="B2767" s="150">
        <v>1300000653</v>
      </c>
      <c r="C2767" s="151" t="s">
        <v>944</v>
      </c>
      <c r="D2767" s="152">
        <v>44176</v>
      </c>
      <c r="E2767" s="151" t="s">
        <v>508</v>
      </c>
      <c r="F2767" s="151" t="s">
        <v>509</v>
      </c>
      <c r="G2767" s="151" t="s">
        <v>817</v>
      </c>
      <c r="H2767" s="151" t="s">
        <v>526</v>
      </c>
      <c r="I2767" s="151" t="s">
        <v>1003</v>
      </c>
      <c r="J2767" s="151" t="s">
        <v>1004</v>
      </c>
      <c r="K2767" s="151" t="s">
        <v>736</v>
      </c>
      <c r="L2767" s="151" t="s">
        <v>2191</v>
      </c>
      <c r="M2767" s="158">
        <v>77</v>
      </c>
    </row>
    <row r="2768" spans="1:13" hidden="1" outlineLevel="2" x14ac:dyDescent="0.2">
      <c r="A2768" s="156">
        <v>202012</v>
      </c>
      <c r="B2768" s="150">
        <v>1300000654</v>
      </c>
      <c r="C2768" s="151" t="s">
        <v>944</v>
      </c>
      <c r="D2768" s="152">
        <v>44180</v>
      </c>
      <c r="E2768" s="151" t="s">
        <v>490</v>
      </c>
      <c r="F2768" s="151" t="s">
        <v>491</v>
      </c>
      <c r="G2768" s="151" t="s">
        <v>817</v>
      </c>
      <c r="H2768" s="151" t="s">
        <v>526</v>
      </c>
      <c r="I2768" s="151" t="s">
        <v>855</v>
      </c>
      <c r="J2768" s="151" t="s">
        <v>856</v>
      </c>
      <c r="K2768" s="151" t="s">
        <v>736</v>
      </c>
      <c r="L2768" s="151" t="s">
        <v>2192</v>
      </c>
      <c r="M2768" s="158">
        <v>2917.5</v>
      </c>
    </row>
    <row r="2769" spans="1:13" hidden="1" outlineLevel="2" x14ac:dyDescent="0.2">
      <c r="A2769" s="156">
        <v>202012</v>
      </c>
      <c r="B2769" s="150">
        <v>1300000654</v>
      </c>
      <c r="C2769" s="151" t="s">
        <v>944</v>
      </c>
      <c r="D2769" s="152">
        <v>44180</v>
      </c>
      <c r="E2769" s="151" t="s">
        <v>777</v>
      </c>
      <c r="F2769" s="151" t="s">
        <v>607</v>
      </c>
      <c r="G2769" s="151" t="s">
        <v>62</v>
      </c>
      <c r="H2769" s="151" t="s">
        <v>62</v>
      </c>
      <c r="I2769" s="151" t="s">
        <v>855</v>
      </c>
      <c r="J2769" s="151" t="s">
        <v>856</v>
      </c>
      <c r="K2769" s="151" t="s">
        <v>736</v>
      </c>
      <c r="L2769" s="151" t="s">
        <v>62</v>
      </c>
      <c r="M2769" s="158">
        <v>-2917.5</v>
      </c>
    </row>
    <row r="2770" spans="1:13" hidden="1" outlineLevel="2" x14ac:dyDescent="0.2">
      <c r="A2770" s="156">
        <v>202012</v>
      </c>
      <c r="B2770" s="150">
        <v>1300000655</v>
      </c>
      <c r="C2770" s="151" t="s">
        <v>944</v>
      </c>
      <c r="D2770" s="152">
        <v>44179</v>
      </c>
      <c r="E2770" s="151" t="s">
        <v>410</v>
      </c>
      <c r="F2770" s="151" t="s">
        <v>411</v>
      </c>
      <c r="G2770" s="151" t="s">
        <v>807</v>
      </c>
      <c r="H2770" s="151" t="s">
        <v>418</v>
      </c>
      <c r="I2770" s="151" t="s">
        <v>2066</v>
      </c>
      <c r="J2770" s="151" t="s">
        <v>2067</v>
      </c>
      <c r="K2770" s="151" t="s">
        <v>736</v>
      </c>
      <c r="L2770" s="151" t="s">
        <v>2193</v>
      </c>
      <c r="M2770" s="158">
        <v>12431.25</v>
      </c>
    </row>
    <row r="2771" spans="1:13" hidden="1" outlineLevel="2" x14ac:dyDescent="0.2">
      <c r="A2771" s="156">
        <v>202012</v>
      </c>
      <c r="B2771" s="150">
        <v>1300000655</v>
      </c>
      <c r="C2771" s="151" t="s">
        <v>944</v>
      </c>
      <c r="D2771" s="152">
        <v>44179</v>
      </c>
      <c r="E2771" s="151" t="s">
        <v>777</v>
      </c>
      <c r="F2771" s="151" t="s">
        <v>607</v>
      </c>
      <c r="G2771" s="151" t="s">
        <v>62</v>
      </c>
      <c r="H2771" s="151" t="s">
        <v>62</v>
      </c>
      <c r="I2771" s="151" t="s">
        <v>2066</v>
      </c>
      <c r="J2771" s="151" t="s">
        <v>2067</v>
      </c>
      <c r="K2771" s="151" t="s">
        <v>736</v>
      </c>
      <c r="L2771" s="151" t="s">
        <v>62</v>
      </c>
      <c r="M2771" s="158">
        <v>-12431.25</v>
      </c>
    </row>
    <row r="2772" spans="1:13" hidden="1" outlineLevel="2" x14ac:dyDescent="0.2">
      <c r="A2772" s="156">
        <v>202012</v>
      </c>
      <c r="B2772" s="150">
        <v>1300000657</v>
      </c>
      <c r="C2772" s="151" t="s">
        <v>944</v>
      </c>
      <c r="D2772" s="152">
        <v>44175</v>
      </c>
      <c r="E2772" s="151" t="s">
        <v>777</v>
      </c>
      <c r="F2772" s="151" t="s">
        <v>607</v>
      </c>
      <c r="G2772" s="151" t="s">
        <v>62</v>
      </c>
      <c r="H2772" s="151" t="s">
        <v>62</v>
      </c>
      <c r="I2772" s="151" t="s">
        <v>780</v>
      </c>
      <c r="J2772" s="151" t="s">
        <v>735</v>
      </c>
      <c r="K2772" s="151" t="s">
        <v>736</v>
      </c>
      <c r="L2772" s="151" t="s">
        <v>62</v>
      </c>
      <c r="M2772" s="158">
        <v>-45000</v>
      </c>
    </row>
    <row r="2773" spans="1:13" hidden="1" outlineLevel="2" x14ac:dyDescent="0.2">
      <c r="A2773" s="156">
        <v>202012</v>
      </c>
      <c r="B2773" s="150">
        <v>1300000657</v>
      </c>
      <c r="C2773" s="151" t="s">
        <v>944</v>
      </c>
      <c r="D2773" s="152">
        <v>44175</v>
      </c>
      <c r="E2773" s="151" t="s">
        <v>370</v>
      </c>
      <c r="F2773" s="151" t="s">
        <v>371</v>
      </c>
      <c r="G2773" s="151" t="s">
        <v>807</v>
      </c>
      <c r="H2773" s="151" t="s">
        <v>378</v>
      </c>
      <c r="I2773" s="151" t="s">
        <v>780</v>
      </c>
      <c r="J2773" s="151" t="s">
        <v>735</v>
      </c>
      <c r="K2773" s="151" t="s">
        <v>736</v>
      </c>
      <c r="L2773" s="151" t="s">
        <v>2194</v>
      </c>
      <c r="M2773" s="158">
        <v>45000</v>
      </c>
    </row>
    <row r="2774" spans="1:13" hidden="1" outlineLevel="2" x14ac:dyDescent="0.2">
      <c r="A2774" s="156">
        <v>202012</v>
      </c>
      <c r="B2774" s="150">
        <v>1300000657</v>
      </c>
      <c r="C2774" s="151" t="s">
        <v>944</v>
      </c>
      <c r="D2774" s="152">
        <v>44175</v>
      </c>
      <c r="E2774" s="151" t="s">
        <v>808</v>
      </c>
      <c r="F2774" s="151" t="s">
        <v>566</v>
      </c>
      <c r="G2774" s="151" t="s">
        <v>807</v>
      </c>
      <c r="H2774" s="151" t="s">
        <v>378</v>
      </c>
      <c r="I2774" s="151" t="s">
        <v>780</v>
      </c>
      <c r="J2774" s="151" t="s">
        <v>735</v>
      </c>
      <c r="K2774" s="151" t="s">
        <v>736</v>
      </c>
      <c r="L2774" s="151" t="s">
        <v>2194</v>
      </c>
      <c r="M2774" s="158">
        <v>45000</v>
      </c>
    </row>
    <row r="2775" spans="1:13" hidden="1" outlineLevel="2" x14ac:dyDescent="0.2">
      <c r="A2775" s="156">
        <v>202012</v>
      </c>
      <c r="B2775" s="150">
        <v>1300000657</v>
      </c>
      <c r="C2775" s="151" t="s">
        <v>944</v>
      </c>
      <c r="D2775" s="152">
        <v>44175</v>
      </c>
      <c r="E2775" s="151" t="s">
        <v>362</v>
      </c>
      <c r="F2775" s="151" t="s">
        <v>363</v>
      </c>
      <c r="G2775" s="151" t="s">
        <v>807</v>
      </c>
      <c r="H2775" s="151" t="s">
        <v>378</v>
      </c>
      <c r="I2775" s="151" t="s">
        <v>780</v>
      </c>
      <c r="J2775" s="151" t="s">
        <v>735</v>
      </c>
      <c r="K2775" s="151" t="s">
        <v>736</v>
      </c>
      <c r="L2775" s="151" t="s">
        <v>2194</v>
      </c>
      <c r="M2775" s="158">
        <v>-45000</v>
      </c>
    </row>
    <row r="2776" spans="1:13" hidden="1" outlineLevel="2" x14ac:dyDescent="0.2">
      <c r="A2776" s="156">
        <v>202012</v>
      </c>
      <c r="B2776" s="150">
        <v>1300000658</v>
      </c>
      <c r="C2776" s="151" t="s">
        <v>944</v>
      </c>
      <c r="D2776" s="152">
        <v>44176</v>
      </c>
      <c r="E2776" s="151" t="s">
        <v>777</v>
      </c>
      <c r="F2776" s="151" t="s">
        <v>607</v>
      </c>
      <c r="G2776" s="151" t="s">
        <v>62</v>
      </c>
      <c r="H2776" s="151" t="s">
        <v>62</v>
      </c>
      <c r="I2776" s="151" t="s">
        <v>860</v>
      </c>
      <c r="J2776" s="151" t="s">
        <v>861</v>
      </c>
      <c r="K2776" s="151" t="s">
        <v>736</v>
      </c>
      <c r="L2776" s="151" t="s">
        <v>62</v>
      </c>
      <c r="M2776" s="158">
        <v>-3379.54</v>
      </c>
    </row>
    <row r="2777" spans="1:13" hidden="1" outlineLevel="2" x14ac:dyDescent="0.2">
      <c r="A2777" s="156">
        <v>202012</v>
      </c>
      <c r="B2777" s="150">
        <v>1300000658</v>
      </c>
      <c r="C2777" s="151" t="s">
        <v>944</v>
      </c>
      <c r="D2777" s="152">
        <v>44176</v>
      </c>
      <c r="E2777" s="151" t="s">
        <v>316</v>
      </c>
      <c r="F2777" s="151" t="s">
        <v>317</v>
      </c>
      <c r="G2777" s="151" t="s">
        <v>817</v>
      </c>
      <c r="H2777" s="151" t="s">
        <v>540</v>
      </c>
      <c r="I2777" s="151" t="s">
        <v>860</v>
      </c>
      <c r="J2777" s="151" t="s">
        <v>861</v>
      </c>
      <c r="K2777" s="151" t="s">
        <v>736</v>
      </c>
      <c r="L2777" s="151" t="s">
        <v>2195</v>
      </c>
      <c r="M2777" s="158">
        <v>125.99</v>
      </c>
    </row>
    <row r="2778" spans="1:13" hidden="1" outlineLevel="2" x14ac:dyDescent="0.2">
      <c r="A2778" s="156">
        <v>202012</v>
      </c>
      <c r="B2778" s="150">
        <v>1300000658</v>
      </c>
      <c r="C2778" s="151" t="s">
        <v>944</v>
      </c>
      <c r="D2778" s="152">
        <v>44176</v>
      </c>
      <c r="E2778" s="151" t="s">
        <v>316</v>
      </c>
      <c r="F2778" s="151" t="s">
        <v>317</v>
      </c>
      <c r="G2778" s="151" t="s">
        <v>817</v>
      </c>
      <c r="H2778" s="151" t="s">
        <v>540</v>
      </c>
      <c r="I2778" s="151" t="s">
        <v>860</v>
      </c>
      <c r="J2778" s="151" t="s">
        <v>861</v>
      </c>
      <c r="K2778" s="151" t="s">
        <v>736</v>
      </c>
      <c r="L2778" s="151" t="s">
        <v>2196</v>
      </c>
      <c r="M2778" s="158">
        <v>240.48</v>
      </c>
    </row>
    <row r="2779" spans="1:13" hidden="1" outlineLevel="2" x14ac:dyDescent="0.2">
      <c r="A2779" s="156">
        <v>202012</v>
      </c>
      <c r="B2779" s="150">
        <v>1300000658</v>
      </c>
      <c r="C2779" s="151" t="s">
        <v>944</v>
      </c>
      <c r="D2779" s="152">
        <v>44176</v>
      </c>
      <c r="E2779" s="151" t="s">
        <v>316</v>
      </c>
      <c r="F2779" s="151" t="s">
        <v>317</v>
      </c>
      <c r="G2779" s="151" t="s">
        <v>817</v>
      </c>
      <c r="H2779" s="151" t="s">
        <v>540</v>
      </c>
      <c r="I2779" s="151" t="s">
        <v>860</v>
      </c>
      <c r="J2779" s="151" t="s">
        <v>861</v>
      </c>
      <c r="K2779" s="151" t="s">
        <v>736</v>
      </c>
      <c r="L2779" s="151" t="s">
        <v>2115</v>
      </c>
      <c r="M2779" s="158">
        <v>330.95</v>
      </c>
    </row>
    <row r="2780" spans="1:13" hidden="1" outlineLevel="2" x14ac:dyDescent="0.2">
      <c r="A2780" s="156">
        <v>202012</v>
      </c>
      <c r="B2780" s="150">
        <v>1300000658</v>
      </c>
      <c r="C2780" s="151" t="s">
        <v>944</v>
      </c>
      <c r="D2780" s="152">
        <v>44176</v>
      </c>
      <c r="E2780" s="151" t="s">
        <v>316</v>
      </c>
      <c r="F2780" s="151" t="s">
        <v>317</v>
      </c>
      <c r="G2780" s="151" t="s">
        <v>817</v>
      </c>
      <c r="H2780" s="151" t="s">
        <v>536</v>
      </c>
      <c r="I2780" s="151" t="s">
        <v>860</v>
      </c>
      <c r="J2780" s="151" t="s">
        <v>861</v>
      </c>
      <c r="K2780" s="151" t="s">
        <v>736</v>
      </c>
      <c r="L2780" s="151" t="s">
        <v>2197</v>
      </c>
      <c r="M2780" s="158">
        <v>123.45</v>
      </c>
    </row>
    <row r="2781" spans="1:13" hidden="1" outlineLevel="2" x14ac:dyDescent="0.2">
      <c r="A2781" s="156">
        <v>202012</v>
      </c>
      <c r="B2781" s="150">
        <v>1300000658</v>
      </c>
      <c r="C2781" s="151" t="s">
        <v>944</v>
      </c>
      <c r="D2781" s="152">
        <v>44176</v>
      </c>
      <c r="E2781" s="151" t="s">
        <v>316</v>
      </c>
      <c r="F2781" s="151" t="s">
        <v>317</v>
      </c>
      <c r="G2781" s="151" t="s">
        <v>817</v>
      </c>
      <c r="H2781" s="151" t="s">
        <v>536</v>
      </c>
      <c r="I2781" s="151" t="s">
        <v>860</v>
      </c>
      <c r="J2781" s="151" t="s">
        <v>861</v>
      </c>
      <c r="K2781" s="151" t="s">
        <v>736</v>
      </c>
      <c r="L2781" s="151" t="s">
        <v>2198</v>
      </c>
      <c r="M2781" s="158">
        <v>123.45</v>
      </c>
    </row>
    <row r="2782" spans="1:13" hidden="1" outlineLevel="2" x14ac:dyDescent="0.2">
      <c r="A2782" s="156">
        <v>202012</v>
      </c>
      <c r="B2782" s="150">
        <v>1300000658</v>
      </c>
      <c r="C2782" s="151" t="s">
        <v>944</v>
      </c>
      <c r="D2782" s="152">
        <v>44176</v>
      </c>
      <c r="E2782" s="151" t="s">
        <v>316</v>
      </c>
      <c r="F2782" s="151" t="s">
        <v>317</v>
      </c>
      <c r="G2782" s="151" t="s">
        <v>817</v>
      </c>
      <c r="H2782" s="151" t="s">
        <v>536</v>
      </c>
      <c r="I2782" s="151" t="s">
        <v>860</v>
      </c>
      <c r="J2782" s="151" t="s">
        <v>861</v>
      </c>
      <c r="K2782" s="151" t="s">
        <v>736</v>
      </c>
      <c r="L2782" s="151" t="s">
        <v>2198</v>
      </c>
      <c r="M2782" s="158">
        <v>522.64</v>
      </c>
    </row>
    <row r="2783" spans="1:13" hidden="1" outlineLevel="2" x14ac:dyDescent="0.2">
      <c r="A2783" s="156">
        <v>202012</v>
      </c>
      <c r="B2783" s="150">
        <v>1300000658</v>
      </c>
      <c r="C2783" s="151" t="s">
        <v>944</v>
      </c>
      <c r="D2783" s="152">
        <v>44176</v>
      </c>
      <c r="E2783" s="151" t="s">
        <v>316</v>
      </c>
      <c r="F2783" s="151" t="s">
        <v>317</v>
      </c>
      <c r="G2783" s="151" t="s">
        <v>817</v>
      </c>
      <c r="H2783" s="151" t="s">
        <v>536</v>
      </c>
      <c r="I2783" s="151" t="s">
        <v>860</v>
      </c>
      <c r="J2783" s="151" t="s">
        <v>861</v>
      </c>
      <c r="K2783" s="151" t="s">
        <v>736</v>
      </c>
      <c r="L2783" s="151" t="s">
        <v>2199</v>
      </c>
      <c r="M2783" s="158">
        <v>382.73</v>
      </c>
    </row>
    <row r="2784" spans="1:13" hidden="1" outlineLevel="2" x14ac:dyDescent="0.2">
      <c r="A2784" s="156">
        <v>202012</v>
      </c>
      <c r="B2784" s="150">
        <v>1300000658</v>
      </c>
      <c r="C2784" s="151" t="s">
        <v>944</v>
      </c>
      <c r="D2784" s="152">
        <v>44176</v>
      </c>
      <c r="E2784" s="151" t="s">
        <v>316</v>
      </c>
      <c r="F2784" s="151" t="s">
        <v>317</v>
      </c>
      <c r="G2784" s="151" t="s">
        <v>817</v>
      </c>
      <c r="H2784" s="151" t="s">
        <v>536</v>
      </c>
      <c r="I2784" s="151" t="s">
        <v>860</v>
      </c>
      <c r="J2784" s="151" t="s">
        <v>861</v>
      </c>
      <c r="K2784" s="151" t="s">
        <v>736</v>
      </c>
      <c r="L2784" s="151" t="s">
        <v>2199</v>
      </c>
      <c r="M2784" s="158">
        <v>123.45</v>
      </c>
    </row>
    <row r="2785" spans="1:13" hidden="1" outlineLevel="2" x14ac:dyDescent="0.2">
      <c r="A2785" s="156">
        <v>202012</v>
      </c>
      <c r="B2785" s="150">
        <v>1300000658</v>
      </c>
      <c r="C2785" s="151" t="s">
        <v>944</v>
      </c>
      <c r="D2785" s="152">
        <v>44176</v>
      </c>
      <c r="E2785" s="151" t="s">
        <v>316</v>
      </c>
      <c r="F2785" s="151" t="s">
        <v>317</v>
      </c>
      <c r="G2785" s="151" t="s">
        <v>817</v>
      </c>
      <c r="H2785" s="151" t="s">
        <v>536</v>
      </c>
      <c r="I2785" s="151" t="s">
        <v>860</v>
      </c>
      <c r="J2785" s="151" t="s">
        <v>861</v>
      </c>
      <c r="K2785" s="151" t="s">
        <v>736</v>
      </c>
      <c r="L2785" s="151" t="s">
        <v>2126</v>
      </c>
      <c r="M2785" s="158">
        <v>123.45</v>
      </c>
    </row>
    <row r="2786" spans="1:13" hidden="1" outlineLevel="2" x14ac:dyDescent="0.2">
      <c r="A2786" s="156">
        <v>202012</v>
      </c>
      <c r="B2786" s="150">
        <v>1300000658</v>
      </c>
      <c r="C2786" s="151" t="s">
        <v>944</v>
      </c>
      <c r="D2786" s="152">
        <v>44176</v>
      </c>
      <c r="E2786" s="151" t="s">
        <v>316</v>
      </c>
      <c r="F2786" s="151" t="s">
        <v>317</v>
      </c>
      <c r="G2786" s="151" t="s">
        <v>817</v>
      </c>
      <c r="H2786" s="151" t="s">
        <v>526</v>
      </c>
      <c r="I2786" s="151" t="s">
        <v>860</v>
      </c>
      <c r="J2786" s="151" t="s">
        <v>861</v>
      </c>
      <c r="K2786" s="151" t="s">
        <v>736</v>
      </c>
      <c r="L2786" s="151" t="s">
        <v>2200</v>
      </c>
      <c r="M2786" s="158">
        <v>250.68</v>
      </c>
    </row>
    <row r="2787" spans="1:13" hidden="1" outlineLevel="2" x14ac:dyDescent="0.2">
      <c r="A2787" s="156">
        <v>202012</v>
      </c>
      <c r="B2787" s="150">
        <v>1300000658</v>
      </c>
      <c r="C2787" s="151" t="s">
        <v>944</v>
      </c>
      <c r="D2787" s="152">
        <v>44176</v>
      </c>
      <c r="E2787" s="151" t="s">
        <v>316</v>
      </c>
      <c r="F2787" s="151" t="s">
        <v>317</v>
      </c>
      <c r="G2787" s="151" t="s">
        <v>817</v>
      </c>
      <c r="H2787" s="151" t="s">
        <v>526</v>
      </c>
      <c r="I2787" s="151" t="s">
        <v>860</v>
      </c>
      <c r="J2787" s="151" t="s">
        <v>861</v>
      </c>
      <c r="K2787" s="151" t="s">
        <v>736</v>
      </c>
      <c r="L2787" s="151" t="s">
        <v>2201</v>
      </c>
      <c r="M2787" s="158">
        <v>123.45</v>
      </c>
    </row>
    <row r="2788" spans="1:13" hidden="1" outlineLevel="2" x14ac:dyDescent="0.2">
      <c r="A2788" s="156">
        <v>202012</v>
      </c>
      <c r="B2788" s="150">
        <v>1300000658</v>
      </c>
      <c r="C2788" s="151" t="s">
        <v>944</v>
      </c>
      <c r="D2788" s="152">
        <v>44176</v>
      </c>
      <c r="E2788" s="151" t="s">
        <v>320</v>
      </c>
      <c r="F2788" s="151" t="s">
        <v>321</v>
      </c>
      <c r="G2788" s="151" t="s">
        <v>817</v>
      </c>
      <c r="H2788" s="151" t="s">
        <v>526</v>
      </c>
      <c r="I2788" s="151" t="s">
        <v>860</v>
      </c>
      <c r="J2788" s="151" t="s">
        <v>861</v>
      </c>
      <c r="K2788" s="151" t="s">
        <v>736</v>
      </c>
      <c r="L2788" s="151" t="s">
        <v>2202</v>
      </c>
      <c r="M2788" s="158">
        <v>257.74</v>
      </c>
    </row>
    <row r="2789" spans="1:13" hidden="1" outlineLevel="2" x14ac:dyDescent="0.2">
      <c r="A2789" s="156">
        <v>202012</v>
      </c>
      <c r="B2789" s="150">
        <v>1300000658</v>
      </c>
      <c r="C2789" s="151" t="s">
        <v>944</v>
      </c>
      <c r="D2789" s="152">
        <v>44176</v>
      </c>
      <c r="E2789" s="151" t="s">
        <v>320</v>
      </c>
      <c r="F2789" s="151" t="s">
        <v>321</v>
      </c>
      <c r="G2789" s="151" t="s">
        <v>817</v>
      </c>
      <c r="H2789" s="151" t="s">
        <v>443</v>
      </c>
      <c r="I2789" s="151" t="s">
        <v>860</v>
      </c>
      <c r="J2789" s="151" t="s">
        <v>861</v>
      </c>
      <c r="K2789" s="151" t="s">
        <v>736</v>
      </c>
      <c r="L2789" s="151" t="s">
        <v>2203</v>
      </c>
      <c r="M2789" s="158">
        <v>262.77999999999997</v>
      </c>
    </row>
    <row r="2790" spans="1:13" hidden="1" outlineLevel="2" x14ac:dyDescent="0.2">
      <c r="A2790" s="156">
        <v>202012</v>
      </c>
      <c r="B2790" s="150">
        <v>1300000658</v>
      </c>
      <c r="C2790" s="151" t="s">
        <v>944</v>
      </c>
      <c r="D2790" s="152">
        <v>44176</v>
      </c>
      <c r="E2790" s="151" t="s">
        <v>320</v>
      </c>
      <c r="F2790" s="151" t="s">
        <v>321</v>
      </c>
      <c r="G2790" s="151" t="s">
        <v>817</v>
      </c>
      <c r="H2790" s="151" t="s">
        <v>443</v>
      </c>
      <c r="I2790" s="151" t="s">
        <v>860</v>
      </c>
      <c r="J2790" s="151" t="s">
        <v>861</v>
      </c>
      <c r="K2790" s="151" t="s">
        <v>736</v>
      </c>
      <c r="L2790" s="151" t="s">
        <v>2204</v>
      </c>
      <c r="M2790" s="158">
        <v>264.85000000000002</v>
      </c>
    </row>
    <row r="2791" spans="1:13" hidden="1" outlineLevel="2" x14ac:dyDescent="0.2">
      <c r="A2791" s="156">
        <v>202012</v>
      </c>
      <c r="B2791" s="150">
        <v>1300000658</v>
      </c>
      <c r="C2791" s="151" t="s">
        <v>944</v>
      </c>
      <c r="D2791" s="152">
        <v>44176</v>
      </c>
      <c r="E2791" s="151" t="s">
        <v>316</v>
      </c>
      <c r="F2791" s="151" t="s">
        <v>317</v>
      </c>
      <c r="G2791" s="151" t="s">
        <v>807</v>
      </c>
      <c r="H2791" s="151" t="s">
        <v>418</v>
      </c>
      <c r="I2791" s="151" t="s">
        <v>860</v>
      </c>
      <c r="J2791" s="151" t="s">
        <v>861</v>
      </c>
      <c r="K2791" s="151" t="s">
        <v>736</v>
      </c>
      <c r="L2791" s="151" t="s">
        <v>2205</v>
      </c>
      <c r="M2791" s="158">
        <v>123.45</v>
      </c>
    </row>
    <row r="2792" spans="1:13" hidden="1" outlineLevel="2" x14ac:dyDescent="0.2">
      <c r="A2792" s="156">
        <v>202012</v>
      </c>
      <c r="B2792" s="150">
        <v>1300000660</v>
      </c>
      <c r="C2792" s="151" t="s">
        <v>944</v>
      </c>
      <c r="D2792" s="152">
        <v>44183</v>
      </c>
      <c r="E2792" s="151" t="s">
        <v>777</v>
      </c>
      <c r="F2792" s="151" t="s">
        <v>607</v>
      </c>
      <c r="G2792" s="151" t="s">
        <v>62</v>
      </c>
      <c r="H2792" s="151" t="s">
        <v>62</v>
      </c>
      <c r="I2792" s="151" t="s">
        <v>862</v>
      </c>
      <c r="J2792" s="151" t="s">
        <v>863</v>
      </c>
      <c r="K2792" s="151" t="s">
        <v>736</v>
      </c>
      <c r="L2792" s="151" t="s">
        <v>62</v>
      </c>
      <c r="M2792" s="158">
        <v>-9250</v>
      </c>
    </row>
    <row r="2793" spans="1:13" hidden="1" outlineLevel="2" x14ac:dyDescent="0.2">
      <c r="A2793" s="156">
        <v>202012</v>
      </c>
      <c r="B2793" s="150">
        <v>1300000660</v>
      </c>
      <c r="C2793" s="151" t="s">
        <v>944</v>
      </c>
      <c r="D2793" s="152">
        <v>44183</v>
      </c>
      <c r="E2793" s="151" t="s">
        <v>502</v>
      </c>
      <c r="F2793" s="151" t="s">
        <v>503</v>
      </c>
      <c r="G2793" s="151" t="s">
        <v>817</v>
      </c>
      <c r="H2793" s="151" t="s">
        <v>526</v>
      </c>
      <c r="I2793" s="151" t="s">
        <v>862</v>
      </c>
      <c r="J2793" s="151" t="s">
        <v>863</v>
      </c>
      <c r="K2793" s="151" t="s">
        <v>736</v>
      </c>
      <c r="L2793" s="151" t="s">
        <v>2206</v>
      </c>
      <c r="M2793" s="158">
        <v>9250</v>
      </c>
    </row>
    <row r="2794" spans="1:13" hidden="1" outlineLevel="2" x14ac:dyDescent="0.2">
      <c r="A2794" s="156">
        <v>202012</v>
      </c>
      <c r="B2794" s="150">
        <v>1300000661</v>
      </c>
      <c r="C2794" s="151" t="s">
        <v>944</v>
      </c>
      <c r="D2794" s="152">
        <v>44187</v>
      </c>
      <c r="E2794" s="151" t="s">
        <v>777</v>
      </c>
      <c r="F2794" s="151" t="s">
        <v>607</v>
      </c>
      <c r="G2794" s="151" t="s">
        <v>62</v>
      </c>
      <c r="H2794" s="151" t="s">
        <v>62</v>
      </c>
      <c r="I2794" s="151" t="s">
        <v>849</v>
      </c>
      <c r="J2794" s="151" t="s">
        <v>850</v>
      </c>
      <c r="K2794" s="151" t="s">
        <v>736</v>
      </c>
      <c r="L2794" s="151" t="s">
        <v>62</v>
      </c>
      <c r="M2794" s="158">
        <v>-610</v>
      </c>
    </row>
    <row r="2795" spans="1:13" hidden="1" outlineLevel="2" x14ac:dyDescent="0.2">
      <c r="A2795" s="156">
        <v>202012</v>
      </c>
      <c r="B2795" s="150">
        <v>1300000661</v>
      </c>
      <c r="C2795" s="151" t="s">
        <v>944</v>
      </c>
      <c r="D2795" s="152">
        <v>44187</v>
      </c>
      <c r="E2795" s="151" t="s">
        <v>412</v>
      </c>
      <c r="F2795" s="151" t="s">
        <v>413</v>
      </c>
      <c r="G2795" s="151" t="s">
        <v>817</v>
      </c>
      <c r="H2795" s="151" t="s">
        <v>526</v>
      </c>
      <c r="I2795" s="151" t="s">
        <v>849</v>
      </c>
      <c r="J2795" s="151" t="s">
        <v>850</v>
      </c>
      <c r="K2795" s="151" t="s">
        <v>736</v>
      </c>
      <c r="L2795" s="151" t="s">
        <v>2207</v>
      </c>
      <c r="M2795" s="158">
        <v>610</v>
      </c>
    </row>
    <row r="2796" spans="1:13" hidden="1" outlineLevel="2" x14ac:dyDescent="0.2">
      <c r="A2796" s="156">
        <v>202012</v>
      </c>
      <c r="B2796" s="150">
        <v>1300000662</v>
      </c>
      <c r="C2796" s="151" t="s">
        <v>944</v>
      </c>
      <c r="D2796" s="152">
        <v>44187</v>
      </c>
      <c r="E2796" s="151" t="s">
        <v>777</v>
      </c>
      <c r="F2796" s="151" t="s">
        <v>607</v>
      </c>
      <c r="G2796" s="151" t="s">
        <v>62</v>
      </c>
      <c r="H2796" s="151" t="s">
        <v>62</v>
      </c>
      <c r="I2796" s="151" t="s">
        <v>849</v>
      </c>
      <c r="J2796" s="151" t="s">
        <v>850</v>
      </c>
      <c r="K2796" s="151" t="s">
        <v>736</v>
      </c>
      <c r="L2796" s="151" t="s">
        <v>62</v>
      </c>
      <c r="M2796" s="158">
        <v>-490</v>
      </c>
    </row>
    <row r="2797" spans="1:13" hidden="1" outlineLevel="2" x14ac:dyDescent="0.2">
      <c r="A2797" s="156">
        <v>202012</v>
      </c>
      <c r="B2797" s="150">
        <v>1300000662</v>
      </c>
      <c r="C2797" s="151" t="s">
        <v>944</v>
      </c>
      <c r="D2797" s="152">
        <v>44187</v>
      </c>
      <c r="E2797" s="151" t="s">
        <v>477</v>
      </c>
      <c r="F2797" s="151" t="s">
        <v>478</v>
      </c>
      <c r="G2797" s="151" t="s">
        <v>817</v>
      </c>
      <c r="H2797" s="151" t="s">
        <v>526</v>
      </c>
      <c r="I2797" s="151" t="s">
        <v>849</v>
      </c>
      <c r="J2797" s="151" t="s">
        <v>850</v>
      </c>
      <c r="K2797" s="151" t="s">
        <v>736</v>
      </c>
      <c r="L2797" s="151" t="s">
        <v>2208</v>
      </c>
      <c r="M2797" s="158">
        <v>490</v>
      </c>
    </row>
    <row r="2798" spans="1:13" hidden="1" outlineLevel="2" x14ac:dyDescent="0.2">
      <c r="A2798" s="156">
        <v>202012</v>
      </c>
      <c r="B2798" s="150">
        <v>1300000663</v>
      </c>
      <c r="C2798" s="151" t="s">
        <v>944</v>
      </c>
      <c r="D2798" s="152">
        <v>44187</v>
      </c>
      <c r="E2798" s="151" t="s">
        <v>777</v>
      </c>
      <c r="F2798" s="151" t="s">
        <v>607</v>
      </c>
      <c r="G2798" s="151" t="s">
        <v>62</v>
      </c>
      <c r="H2798" s="151" t="s">
        <v>62</v>
      </c>
      <c r="I2798" s="151" t="s">
        <v>849</v>
      </c>
      <c r="J2798" s="151" t="s">
        <v>850</v>
      </c>
      <c r="K2798" s="151" t="s">
        <v>736</v>
      </c>
      <c r="L2798" s="151" t="s">
        <v>62</v>
      </c>
      <c r="M2798" s="158">
        <v>-660</v>
      </c>
    </row>
    <row r="2799" spans="1:13" hidden="1" outlineLevel="2" x14ac:dyDescent="0.2">
      <c r="A2799" s="156">
        <v>202012</v>
      </c>
      <c r="B2799" s="150">
        <v>1300000663</v>
      </c>
      <c r="C2799" s="151" t="s">
        <v>944</v>
      </c>
      <c r="D2799" s="152">
        <v>44187</v>
      </c>
      <c r="E2799" s="151" t="s">
        <v>412</v>
      </c>
      <c r="F2799" s="151" t="s">
        <v>413</v>
      </c>
      <c r="G2799" s="151" t="s">
        <v>817</v>
      </c>
      <c r="H2799" s="151" t="s">
        <v>526</v>
      </c>
      <c r="I2799" s="151" t="s">
        <v>849</v>
      </c>
      <c r="J2799" s="151" t="s">
        <v>850</v>
      </c>
      <c r="K2799" s="151" t="s">
        <v>736</v>
      </c>
      <c r="L2799" s="151" t="s">
        <v>2209</v>
      </c>
      <c r="M2799" s="158">
        <v>660</v>
      </c>
    </row>
    <row r="2800" spans="1:13" hidden="1" outlineLevel="2" x14ac:dyDescent="0.2">
      <c r="A2800" s="156">
        <v>202012</v>
      </c>
      <c r="B2800" s="150">
        <v>1300000664</v>
      </c>
      <c r="C2800" s="151" t="s">
        <v>944</v>
      </c>
      <c r="D2800" s="152">
        <v>44187</v>
      </c>
      <c r="E2800" s="151" t="s">
        <v>777</v>
      </c>
      <c r="F2800" s="151" t="s">
        <v>607</v>
      </c>
      <c r="G2800" s="151" t="s">
        <v>62</v>
      </c>
      <c r="H2800" s="151" t="s">
        <v>62</v>
      </c>
      <c r="I2800" s="151" t="s">
        <v>849</v>
      </c>
      <c r="J2800" s="151" t="s">
        <v>850</v>
      </c>
      <c r="K2800" s="151" t="s">
        <v>736</v>
      </c>
      <c r="L2800" s="151" t="s">
        <v>62</v>
      </c>
      <c r="M2800" s="158">
        <v>-590</v>
      </c>
    </row>
    <row r="2801" spans="1:13" hidden="1" outlineLevel="2" x14ac:dyDescent="0.2">
      <c r="A2801" s="156">
        <v>202012</v>
      </c>
      <c r="B2801" s="150">
        <v>1300000664</v>
      </c>
      <c r="C2801" s="151" t="s">
        <v>944</v>
      </c>
      <c r="D2801" s="152">
        <v>44187</v>
      </c>
      <c r="E2801" s="151" t="s">
        <v>412</v>
      </c>
      <c r="F2801" s="151" t="s">
        <v>413</v>
      </c>
      <c r="G2801" s="151" t="s">
        <v>817</v>
      </c>
      <c r="H2801" s="151" t="s">
        <v>526</v>
      </c>
      <c r="I2801" s="151" t="s">
        <v>849</v>
      </c>
      <c r="J2801" s="151" t="s">
        <v>850</v>
      </c>
      <c r="K2801" s="151" t="s">
        <v>736</v>
      </c>
      <c r="L2801" s="151" t="s">
        <v>2210</v>
      </c>
      <c r="M2801" s="158">
        <v>590</v>
      </c>
    </row>
    <row r="2802" spans="1:13" hidden="1" outlineLevel="2" x14ac:dyDescent="0.2">
      <c r="A2802" s="156">
        <v>202012</v>
      </c>
      <c r="B2802" s="150">
        <v>1300000665</v>
      </c>
      <c r="C2802" s="151" t="s">
        <v>944</v>
      </c>
      <c r="D2802" s="152">
        <v>44193</v>
      </c>
      <c r="E2802" s="151" t="s">
        <v>352</v>
      </c>
      <c r="F2802" s="151" t="s">
        <v>353</v>
      </c>
      <c r="G2802" s="151" t="s">
        <v>817</v>
      </c>
      <c r="H2802" s="151" t="s">
        <v>526</v>
      </c>
      <c r="I2802" s="151" t="s">
        <v>2211</v>
      </c>
      <c r="J2802" s="151" t="s">
        <v>2212</v>
      </c>
      <c r="K2802" s="151" t="s">
        <v>736</v>
      </c>
      <c r="L2802" s="151" t="s">
        <v>2213</v>
      </c>
      <c r="M2802" s="158">
        <v>8048.75</v>
      </c>
    </row>
    <row r="2803" spans="1:13" hidden="1" outlineLevel="2" x14ac:dyDescent="0.2">
      <c r="A2803" s="156">
        <v>202012</v>
      </c>
      <c r="B2803" s="150">
        <v>1300000665</v>
      </c>
      <c r="C2803" s="151" t="s">
        <v>944</v>
      </c>
      <c r="D2803" s="152">
        <v>44193</v>
      </c>
      <c r="E2803" s="151" t="s">
        <v>777</v>
      </c>
      <c r="F2803" s="151" t="s">
        <v>607</v>
      </c>
      <c r="G2803" s="151" t="s">
        <v>62</v>
      </c>
      <c r="H2803" s="151" t="s">
        <v>62</v>
      </c>
      <c r="I2803" s="151" t="s">
        <v>2211</v>
      </c>
      <c r="J2803" s="151" t="s">
        <v>2212</v>
      </c>
      <c r="K2803" s="151" t="s">
        <v>736</v>
      </c>
      <c r="L2803" s="151" t="s">
        <v>62</v>
      </c>
      <c r="M2803" s="158">
        <v>-8048.75</v>
      </c>
    </row>
    <row r="2804" spans="1:13" hidden="1" outlineLevel="2" x14ac:dyDescent="0.2">
      <c r="A2804" s="156">
        <v>202012</v>
      </c>
      <c r="B2804" s="150">
        <v>1300000666</v>
      </c>
      <c r="C2804" s="151" t="s">
        <v>944</v>
      </c>
      <c r="D2804" s="152">
        <v>44187</v>
      </c>
      <c r="E2804" s="151" t="s">
        <v>777</v>
      </c>
      <c r="F2804" s="151" t="s">
        <v>607</v>
      </c>
      <c r="G2804" s="151" t="s">
        <v>62</v>
      </c>
      <c r="H2804" s="151" t="s">
        <v>62</v>
      </c>
      <c r="I2804" s="151" t="s">
        <v>849</v>
      </c>
      <c r="J2804" s="151" t="s">
        <v>850</v>
      </c>
      <c r="K2804" s="151" t="s">
        <v>736</v>
      </c>
      <c r="L2804" s="151" t="s">
        <v>62</v>
      </c>
      <c r="M2804" s="158">
        <v>-560</v>
      </c>
    </row>
    <row r="2805" spans="1:13" hidden="1" outlineLevel="2" x14ac:dyDescent="0.2">
      <c r="A2805" s="156">
        <v>202012</v>
      </c>
      <c r="B2805" s="150">
        <v>1300000666</v>
      </c>
      <c r="C2805" s="151" t="s">
        <v>944</v>
      </c>
      <c r="D2805" s="152">
        <v>44187</v>
      </c>
      <c r="E2805" s="151" t="s">
        <v>412</v>
      </c>
      <c r="F2805" s="151" t="s">
        <v>413</v>
      </c>
      <c r="G2805" s="151" t="s">
        <v>817</v>
      </c>
      <c r="H2805" s="151" t="s">
        <v>528</v>
      </c>
      <c r="I2805" s="151" t="s">
        <v>849</v>
      </c>
      <c r="J2805" s="151" t="s">
        <v>850</v>
      </c>
      <c r="K2805" s="151" t="s">
        <v>736</v>
      </c>
      <c r="L2805" s="151" t="s">
        <v>2214</v>
      </c>
      <c r="M2805" s="158">
        <v>560</v>
      </c>
    </row>
    <row r="2806" spans="1:13" hidden="1" outlineLevel="2" x14ac:dyDescent="0.2">
      <c r="A2806" s="156">
        <v>202012</v>
      </c>
      <c r="B2806" s="150">
        <v>1300000668</v>
      </c>
      <c r="C2806" s="151" t="s">
        <v>944</v>
      </c>
      <c r="D2806" s="152">
        <v>44183</v>
      </c>
      <c r="E2806" s="151" t="s">
        <v>362</v>
      </c>
      <c r="F2806" s="151" t="s">
        <v>363</v>
      </c>
      <c r="G2806" s="151" t="s">
        <v>876</v>
      </c>
      <c r="H2806" s="151" t="s">
        <v>376</v>
      </c>
      <c r="I2806" s="151" t="s">
        <v>790</v>
      </c>
      <c r="J2806" s="151" t="s">
        <v>759</v>
      </c>
      <c r="K2806" s="151" t="s">
        <v>736</v>
      </c>
      <c r="L2806" s="151" t="s">
        <v>2215</v>
      </c>
      <c r="M2806" s="158">
        <v>-300000</v>
      </c>
    </row>
    <row r="2807" spans="1:13" hidden="1" outlineLevel="2" x14ac:dyDescent="0.2">
      <c r="A2807" s="156">
        <v>202012</v>
      </c>
      <c r="B2807" s="150">
        <v>1300000668</v>
      </c>
      <c r="C2807" s="151" t="s">
        <v>944</v>
      </c>
      <c r="D2807" s="152">
        <v>44183</v>
      </c>
      <c r="E2807" s="151" t="s">
        <v>808</v>
      </c>
      <c r="F2807" s="151" t="s">
        <v>566</v>
      </c>
      <c r="G2807" s="151" t="s">
        <v>876</v>
      </c>
      <c r="H2807" s="151" t="s">
        <v>376</v>
      </c>
      <c r="I2807" s="151" t="s">
        <v>790</v>
      </c>
      <c r="J2807" s="151" t="s">
        <v>759</v>
      </c>
      <c r="K2807" s="151" t="s">
        <v>736</v>
      </c>
      <c r="L2807" s="151" t="s">
        <v>2215</v>
      </c>
      <c r="M2807" s="158">
        <v>300000</v>
      </c>
    </row>
    <row r="2808" spans="1:13" hidden="1" outlineLevel="2" x14ac:dyDescent="0.2">
      <c r="A2808" s="156">
        <v>202012</v>
      </c>
      <c r="B2808" s="150">
        <v>1300000668</v>
      </c>
      <c r="C2808" s="151" t="s">
        <v>944</v>
      </c>
      <c r="D2808" s="152">
        <v>44183</v>
      </c>
      <c r="E2808" s="151" t="s">
        <v>777</v>
      </c>
      <c r="F2808" s="151" t="s">
        <v>607</v>
      </c>
      <c r="G2808" s="151" t="s">
        <v>62</v>
      </c>
      <c r="H2808" s="151" t="s">
        <v>62</v>
      </c>
      <c r="I2808" s="151" t="s">
        <v>790</v>
      </c>
      <c r="J2808" s="151" t="s">
        <v>759</v>
      </c>
      <c r="K2808" s="151" t="s">
        <v>736</v>
      </c>
      <c r="L2808" s="151" t="s">
        <v>62</v>
      </c>
      <c r="M2808" s="158">
        <v>-300000</v>
      </c>
    </row>
    <row r="2809" spans="1:13" hidden="1" outlineLevel="2" x14ac:dyDescent="0.2">
      <c r="A2809" s="156">
        <v>202012</v>
      </c>
      <c r="B2809" s="150">
        <v>1300000668</v>
      </c>
      <c r="C2809" s="151" t="s">
        <v>944</v>
      </c>
      <c r="D2809" s="152">
        <v>44183</v>
      </c>
      <c r="E2809" s="151" t="s">
        <v>372</v>
      </c>
      <c r="F2809" s="151" t="s">
        <v>373</v>
      </c>
      <c r="G2809" s="151" t="s">
        <v>876</v>
      </c>
      <c r="H2809" s="151" t="s">
        <v>376</v>
      </c>
      <c r="I2809" s="151" t="s">
        <v>790</v>
      </c>
      <c r="J2809" s="151" t="s">
        <v>759</v>
      </c>
      <c r="K2809" s="151" t="s">
        <v>736</v>
      </c>
      <c r="L2809" s="151" t="s">
        <v>2215</v>
      </c>
      <c r="M2809" s="158">
        <v>300000</v>
      </c>
    </row>
    <row r="2810" spans="1:13" hidden="1" outlineLevel="2" x14ac:dyDescent="0.2">
      <c r="A2810" s="156">
        <v>202012</v>
      </c>
      <c r="B2810" s="150">
        <v>1300000669</v>
      </c>
      <c r="C2810" s="151" t="s">
        <v>944</v>
      </c>
      <c r="D2810" s="152">
        <v>44193</v>
      </c>
      <c r="E2810" s="151" t="s">
        <v>352</v>
      </c>
      <c r="F2810" s="151" t="s">
        <v>353</v>
      </c>
      <c r="G2810" s="151" t="s">
        <v>817</v>
      </c>
      <c r="H2810" s="151" t="s">
        <v>538</v>
      </c>
      <c r="I2810" s="151" t="s">
        <v>2211</v>
      </c>
      <c r="J2810" s="151" t="s">
        <v>2212</v>
      </c>
      <c r="K2810" s="151" t="s">
        <v>736</v>
      </c>
      <c r="L2810" s="151" t="s">
        <v>2216</v>
      </c>
      <c r="M2810" s="158">
        <v>8611.25</v>
      </c>
    </row>
    <row r="2811" spans="1:13" hidden="1" outlineLevel="2" x14ac:dyDescent="0.2">
      <c r="A2811" s="156">
        <v>202012</v>
      </c>
      <c r="B2811" s="150">
        <v>1300000669</v>
      </c>
      <c r="C2811" s="151" t="s">
        <v>944</v>
      </c>
      <c r="D2811" s="152">
        <v>44193</v>
      </c>
      <c r="E2811" s="151" t="s">
        <v>777</v>
      </c>
      <c r="F2811" s="151" t="s">
        <v>607</v>
      </c>
      <c r="G2811" s="151" t="s">
        <v>62</v>
      </c>
      <c r="H2811" s="151" t="s">
        <v>62</v>
      </c>
      <c r="I2811" s="151" t="s">
        <v>2211</v>
      </c>
      <c r="J2811" s="151" t="s">
        <v>2212</v>
      </c>
      <c r="K2811" s="151" t="s">
        <v>736</v>
      </c>
      <c r="L2811" s="151" t="s">
        <v>62</v>
      </c>
      <c r="M2811" s="158">
        <v>-8611.25</v>
      </c>
    </row>
    <row r="2812" spans="1:13" hidden="1" outlineLevel="2" x14ac:dyDescent="0.2">
      <c r="A2812" s="156">
        <v>202012</v>
      </c>
      <c r="B2812" s="150">
        <v>1300000673</v>
      </c>
      <c r="C2812" s="151" t="s">
        <v>944</v>
      </c>
      <c r="D2812" s="152">
        <v>44196</v>
      </c>
      <c r="E2812" s="151" t="s">
        <v>777</v>
      </c>
      <c r="F2812" s="151" t="s">
        <v>607</v>
      </c>
      <c r="G2812" s="151" t="s">
        <v>62</v>
      </c>
      <c r="H2812" s="151" t="s">
        <v>62</v>
      </c>
      <c r="I2812" s="151" t="s">
        <v>1332</v>
      </c>
      <c r="J2812" s="151" t="s">
        <v>1333</v>
      </c>
      <c r="K2812" s="151" t="s">
        <v>736</v>
      </c>
      <c r="L2812" s="151" t="s">
        <v>62</v>
      </c>
      <c r="M2812" s="158">
        <v>-6839.54</v>
      </c>
    </row>
    <row r="2813" spans="1:13" hidden="1" outlineLevel="2" x14ac:dyDescent="0.2">
      <c r="A2813" s="156">
        <v>202012</v>
      </c>
      <c r="B2813" s="150">
        <v>1300000673</v>
      </c>
      <c r="C2813" s="151" t="s">
        <v>944</v>
      </c>
      <c r="D2813" s="152">
        <v>44196</v>
      </c>
      <c r="E2813" s="151" t="s">
        <v>324</v>
      </c>
      <c r="F2813" s="151" t="s">
        <v>325</v>
      </c>
      <c r="G2813" s="151" t="s">
        <v>976</v>
      </c>
      <c r="H2813" s="151" t="s">
        <v>344</v>
      </c>
      <c r="I2813" s="151" t="s">
        <v>1332</v>
      </c>
      <c r="J2813" s="151" t="s">
        <v>1333</v>
      </c>
      <c r="K2813" s="151" t="s">
        <v>736</v>
      </c>
      <c r="L2813" s="151" t="s">
        <v>2217</v>
      </c>
      <c r="M2813" s="158">
        <v>6839.54</v>
      </c>
    </row>
    <row r="2814" spans="1:13" hidden="1" outlineLevel="2" x14ac:dyDescent="0.2">
      <c r="A2814" s="156">
        <v>202012</v>
      </c>
      <c r="B2814" s="150">
        <v>1300000674</v>
      </c>
      <c r="C2814" s="151" t="s">
        <v>944</v>
      </c>
      <c r="D2814" s="152">
        <v>44172</v>
      </c>
      <c r="E2814" s="151" t="s">
        <v>777</v>
      </c>
      <c r="F2814" s="151" t="s">
        <v>607</v>
      </c>
      <c r="G2814" s="151" t="s">
        <v>62</v>
      </c>
      <c r="H2814" s="151" t="s">
        <v>62</v>
      </c>
      <c r="I2814" s="151" t="s">
        <v>1470</v>
      </c>
      <c r="J2814" s="151" t="s">
        <v>1471</v>
      </c>
      <c r="K2814" s="151" t="s">
        <v>736</v>
      </c>
      <c r="L2814" s="151" t="s">
        <v>62</v>
      </c>
      <c r="M2814" s="158">
        <v>-1987.5</v>
      </c>
    </row>
    <row r="2815" spans="1:13" hidden="1" outlineLevel="2" x14ac:dyDescent="0.2">
      <c r="A2815" s="156">
        <v>202012</v>
      </c>
      <c r="B2815" s="150">
        <v>1300000674</v>
      </c>
      <c r="C2815" s="151" t="s">
        <v>944</v>
      </c>
      <c r="D2815" s="152">
        <v>44172</v>
      </c>
      <c r="E2815" s="151" t="s">
        <v>494</v>
      </c>
      <c r="F2815" s="151" t="s">
        <v>495</v>
      </c>
      <c r="G2815" s="151" t="s">
        <v>817</v>
      </c>
      <c r="H2815" s="151" t="s">
        <v>526</v>
      </c>
      <c r="I2815" s="151" t="s">
        <v>1470</v>
      </c>
      <c r="J2815" s="151" t="s">
        <v>1471</v>
      </c>
      <c r="K2815" s="151" t="s">
        <v>736</v>
      </c>
      <c r="L2815" s="151" t="s">
        <v>2218</v>
      </c>
      <c r="M2815" s="158">
        <v>1987.5</v>
      </c>
    </row>
    <row r="2816" spans="1:13" hidden="1" outlineLevel="2" x14ac:dyDescent="0.2">
      <c r="A2816" s="156">
        <v>202012</v>
      </c>
      <c r="B2816" s="150">
        <v>1300000675</v>
      </c>
      <c r="C2816" s="151" t="s">
        <v>944</v>
      </c>
      <c r="D2816" s="152">
        <v>44196</v>
      </c>
      <c r="E2816" s="151" t="s">
        <v>777</v>
      </c>
      <c r="F2816" s="151" t="s">
        <v>607</v>
      </c>
      <c r="G2816" s="151" t="s">
        <v>62</v>
      </c>
      <c r="H2816" s="151" t="s">
        <v>62</v>
      </c>
      <c r="I2816" s="151" t="s">
        <v>1954</v>
      </c>
      <c r="J2816" s="151" t="s">
        <v>766</v>
      </c>
      <c r="K2816" s="151" t="s">
        <v>736</v>
      </c>
      <c r="L2816" s="151" t="s">
        <v>62</v>
      </c>
      <c r="M2816" s="158">
        <v>-2450</v>
      </c>
    </row>
    <row r="2817" spans="1:13" hidden="1" outlineLevel="2" x14ac:dyDescent="0.2">
      <c r="A2817" s="156">
        <v>202012</v>
      </c>
      <c r="B2817" s="150">
        <v>1300000675</v>
      </c>
      <c r="C2817" s="151" t="s">
        <v>944</v>
      </c>
      <c r="D2817" s="152">
        <v>44196</v>
      </c>
      <c r="E2817" s="151" t="s">
        <v>412</v>
      </c>
      <c r="F2817" s="151" t="s">
        <v>413</v>
      </c>
      <c r="G2817" s="151" t="s">
        <v>807</v>
      </c>
      <c r="H2817" s="151" t="s">
        <v>414</v>
      </c>
      <c r="I2817" s="151" t="s">
        <v>1954</v>
      </c>
      <c r="J2817" s="151" t="s">
        <v>766</v>
      </c>
      <c r="K2817" s="151" t="s">
        <v>736</v>
      </c>
      <c r="L2817" s="151" t="s">
        <v>2219</v>
      </c>
      <c r="M2817" s="158">
        <v>2450</v>
      </c>
    </row>
    <row r="2818" spans="1:13" hidden="1" outlineLevel="2" x14ac:dyDescent="0.2">
      <c r="A2818" s="156">
        <v>202012</v>
      </c>
      <c r="B2818" s="150">
        <v>1300000676</v>
      </c>
      <c r="C2818" s="151" t="s">
        <v>944</v>
      </c>
      <c r="D2818" s="152">
        <v>44196</v>
      </c>
      <c r="E2818" s="151" t="s">
        <v>914</v>
      </c>
      <c r="F2818" s="151" t="s">
        <v>562</v>
      </c>
      <c r="G2818" s="151" t="s">
        <v>62</v>
      </c>
      <c r="H2818" s="151" t="s">
        <v>62</v>
      </c>
      <c r="I2818" s="151" t="s">
        <v>857</v>
      </c>
      <c r="J2818" s="151" t="s">
        <v>755</v>
      </c>
      <c r="K2818" s="151" t="s">
        <v>736</v>
      </c>
      <c r="L2818" s="151" t="s">
        <v>2220</v>
      </c>
      <c r="M2818" s="158">
        <v>956234.93</v>
      </c>
    </row>
    <row r="2819" spans="1:13" hidden="1" outlineLevel="2" x14ac:dyDescent="0.2">
      <c r="A2819" s="156">
        <v>202012</v>
      </c>
      <c r="B2819" s="150">
        <v>1300000676</v>
      </c>
      <c r="C2819" s="151" t="s">
        <v>944</v>
      </c>
      <c r="D2819" s="152">
        <v>44196</v>
      </c>
      <c r="E2819" s="151" t="s">
        <v>777</v>
      </c>
      <c r="F2819" s="151" t="s">
        <v>607</v>
      </c>
      <c r="G2819" s="151" t="s">
        <v>62</v>
      </c>
      <c r="H2819" s="151" t="s">
        <v>62</v>
      </c>
      <c r="I2819" s="151" t="s">
        <v>857</v>
      </c>
      <c r="J2819" s="151" t="s">
        <v>755</v>
      </c>
      <c r="K2819" s="151" t="s">
        <v>736</v>
      </c>
      <c r="L2819" s="151" t="s">
        <v>62</v>
      </c>
      <c r="M2819" s="158">
        <v>-956234.93</v>
      </c>
    </row>
    <row r="2820" spans="1:13" hidden="1" outlineLevel="2" x14ac:dyDescent="0.2">
      <c r="A2820" s="156">
        <v>202012</v>
      </c>
      <c r="B2820" s="150">
        <v>1300000680</v>
      </c>
      <c r="C2820" s="151" t="s">
        <v>944</v>
      </c>
      <c r="D2820" s="152">
        <v>44196</v>
      </c>
      <c r="E2820" s="151" t="s">
        <v>508</v>
      </c>
      <c r="F2820" s="151" t="s">
        <v>509</v>
      </c>
      <c r="G2820" s="151" t="s">
        <v>817</v>
      </c>
      <c r="H2820" s="151" t="s">
        <v>526</v>
      </c>
      <c r="I2820" s="151" t="s">
        <v>2221</v>
      </c>
      <c r="J2820" s="151" t="s">
        <v>2222</v>
      </c>
      <c r="K2820" s="151" t="s">
        <v>736</v>
      </c>
      <c r="L2820" s="151" t="s">
        <v>2223</v>
      </c>
      <c r="M2820" s="158">
        <v>420</v>
      </c>
    </row>
    <row r="2821" spans="1:13" hidden="1" outlineLevel="2" x14ac:dyDescent="0.2">
      <c r="A2821" s="156">
        <v>202012</v>
      </c>
      <c r="B2821" s="150">
        <v>1300000680</v>
      </c>
      <c r="C2821" s="151" t="s">
        <v>944</v>
      </c>
      <c r="D2821" s="152">
        <v>44196</v>
      </c>
      <c r="E2821" s="151" t="s">
        <v>777</v>
      </c>
      <c r="F2821" s="151" t="s">
        <v>607</v>
      </c>
      <c r="G2821" s="151" t="s">
        <v>62</v>
      </c>
      <c r="H2821" s="151" t="s">
        <v>62</v>
      </c>
      <c r="I2821" s="151" t="s">
        <v>2221</v>
      </c>
      <c r="J2821" s="151" t="s">
        <v>2222</v>
      </c>
      <c r="K2821" s="151" t="s">
        <v>736</v>
      </c>
      <c r="L2821" s="151" t="s">
        <v>62</v>
      </c>
      <c r="M2821" s="158">
        <v>-420</v>
      </c>
    </row>
    <row r="2822" spans="1:13" hidden="1" outlineLevel="2" x14ac:dyDescent="0.2">
      <c r="A2822" s="156">
        <v>202012</v>
      </c>
      <c r="B2822" s="150">
        <v>1300000681</v>
      </c>
      <c r="C2822" s="151" t="s">
        <v>944</v>
      </c>
      <c r="D2822" s="152">
        <v>44196</v>
      </c>
      <c r="E2822" s="151" t="s">
        <v>777</v>
      </c>
      <c r="F2822" s="151" t="s">
        <v>607</v>
      </c>
      <c r="G2822" s="151" t="s">
        <v>62</v>
      </c>
      <c r="H2822" s="151" t="s">
        <v>62</v>
      </c>
      <c r="I2822" s="151" t="s">
        <v>780</v>
      </c>
      <c r="J2822" s="151" t="s">
        <v>735</v>
      </c>
      <c r="K2822" s="151" t="s">
        <v>736</v>
      </c>
      <c r="L2822" s="151" t="s">
        <v>62</v>
      </c>
      <c r="M2822" s="158">
        <v>-73011</v>
      </c>
    </row>
    <row r="2823" spans="1:13" hidden="1" outlineLevel="2" x14ac:dyDescent="0.2">
      <c r="A2823" s="156">
        <v>202012</v>
      </c>
      <c r="B2823" s="150">
        <v>1300000681</v>
      </c>
      <c r="C2823" s="151" t="s">
        <v>944</v>
      </c>
      <c r="D2823" s="152">
        <v>44196</v>
      </c>
      <c r="E2823" s="151" t="s">
        <v>492</v>
      </c>
      <c r="F2823" s="151" t="s">
        <v>493</v>
      </c>
      <c r="G2823" s="151" t="s">
        <v>817</v>
      </c>
      <c r="H2823" s="151" t="s">
        <v>526</v>
      </c>
      <c r="I2823" s="151" t="s">
        <v>780</v>
      </c>
      <c r="J2823" s="151" t="s">
        <v>735</v>
      </c>
      <c r="K2823" s="151" t="s">
        <v>736</v>
      </c>
      <c r="L2823" s="151" t="s">
        <v>2224</v>
      </c>
      <c r="M2823" s="158">
        <v>73011</v>
      </c>
    </row>
    <row r="2824" spans="1:13" hidden="1" outlineLevel="2" x14ac:dyDescent="0.2">
      <c r="A2824" s="156">
        <v>202012</v>
      </c>
      <c r="B2824" s="150">
        <v>1300000686</v>
      </c>
      <c r="C2824" s="151" t="s">
        <v>944</v>
      </c>
      <c r="D2824" s="152">
        <v>44196</v>
      </c>
      <c r="E2824" s="151" t="s">
        <v>366</v>
      </c>
      <c r="F2824" s="151" t="s">
        <v>367</v>
      </c>
      <c r="G2824" s="151" t="s">
        <v>807</v>
      </c>
      <c r="H2824" s="151" t="s">
        <v>398</v>
      </c>
      <c r="I2824" s="151" t="s">
        <v>2225</v>
      </c>
      <c r="J2824" s="151" t="s">
        <v>1365</v>
      </c>
      <c r="K2824" s="151" t="s">
        <v>736</v>
      </c>
      <c r="L2824" s="151" t="s">
        <v>2226</v>
      </c>
      <c r="M2824" s="158">
        <v>4361.51</v>
      </c>
    </row>
    <row r="2825" spans="1:13" hidden="1" outlineLevel="2" x14ac:dyDescent="0.2">
      <c r="A2825" s="156">
        <v>202012</v>
      </c>
      <c r="B2825" s="150">
        <v>1300000686</v>
      </c>
      <c r="C2825" s="151" t="s">
        <v>944</v>
      </c>
      <c r="D2825" s="152">
        <v>44196</v>
      </c>
      <c r="E2825" s="151" t="s">
        <v>372</v>
      </c>
      <c r="F2825" s="151" t="s">
        <v>373</v>
      </c>
      <c r="G2825" s="151" t="s">
        <v>807</v>
      </c>
      <c r="H2825" s="151" t="s">
        <v>398</v>
      </c>
      <c r="I2825" s="151" t="s">
        <v>2225</v>
      </c>
      <c r="J2825" s="151" t="s">
        <v>1365</v>
      </c>
      <c r="K2825" s="151" t="s">
        <v>736</v>
      </c>
      <c r="L2825" s="151" t="s">
        <v>2227</v>
      </c>
      <c r="M2825" s="158">
        <v>669</v>
      </c>
    </row>
    <row r="2826" spans="1:13" hidden="1" outlineLevel="2" x14ac:dyDescent="0.2">
      <c r="A2826" s="156">
        <v>202012</v>
      </c>
      <c r="B2826" s="150">
        <v>1300000686</v>
      </c>
      <c r="C2826" s="151" t="s">
        <v>944</v>
      </c>
      <c r="D2826" s="152">
        <v>44196</v>
      </c>
      <c r="E2826" s="151" t="s">
        <v>777</v>
      </c>
      <c r="F2826" s="151" t="s">
        <v>607</v>
      </c>
      <c r="G2826" s="151" t="s">
        <v>62</v>
      </c>
      <c r="H2826" s="151" t="s">
        <v>62</v>
      </c>
      <c r="I2826" s="151" t="s">
        <v>2225</v>
      </c>
      <c r="J2826" s="151" t="s">
        <v>1365</v>
      </c>
      <c r="K2826" s="151" t="s">
        <v>736</v>
      </c>
      <c r="L2826" s="151" t="s">
        <v>62</v>
      </c>
      <c r="M2826" s="158">
        <v>-5030.51</v>
      </c>
    </row>
    <row r="2827" spans="1:13" hidden="1" outlineLevel="2" x14ac:dyDescent="0.2">
      <c r="A2827" s="156">
        <v>202012</v>
      </c>
      <c r="B2827" s="150">
        <v>1300000687</v>
      </c>
      <c r="C2827" s="151" t="s">
        <v>944</v>
      </c>
      <c r="D2827" s="152">
        <v>44196</v>
      </c>
      <c r="E2827" s="151" t="s">
        <v>777</v>
      </c>
      <c r="F2827" s="151" t="s">
        <v>607</v>
      </c>
      <c r="G2827" s="151" t="s">
        <v>62</v>
      </c>
      <c r="H2827" s="151" t="s">
        <v>62</v>
      </c>
      <c r="I2827" s="151" t="s">
        <v>787</v>
      </c>
      <c r="J2827" s="151" t="s">
        <v>788</v>
      </c>
      <c r="K2827" s="151" t="s">
        <v>736</v>
      </c>
      <c r="L2827" s="151" t="s">
        <v>62</v>
      </c>
      <c r="M2827" s="158">
        <v>-9930.2999999999993</v>
      </c>
    </row>
    <row r="2828" spans="1:13" hidden="1" outlineLevel="2" x14ac:dyDescent="0.2">
      <c r="A2828" s="156">
        <v>202012</v>
      </c>
      <c r="B2828" s="150">
        <v>1300000687</v>
      </c>
      <c r="C2828" s="151" t="s">
        <v>944</v>
      </c>
      <c r="D2828" s="152">
        <v>44196</v>
      </c>
      <c r="E2828" s="151" t="s">
        <v>366</v>
      </c>
      <c r="F2828" s="151" t="s">
        <v>367</v>
      </c>
      <c r="G2828" s="151" t="s">
        <v>807</v>
      </c>
      <c r="H2828" s="151" t="s">
        <v>382</v>
      </c>
      <c r="I2828" s="151" t="s">
        <v>787</v>
      </c>
      <c r="J2828" s="151" t="s">
        <v>788</v>
      </c>
      <c r="K2828" s="151" t="s">
        <v>736</v>
      </c>
      <c r="L2828" s="151" t="s">
        <v>2228</v>
      </c>
      <c r="M2828" s="158">
        <v>9930.2999999999993</v>
      </c>
    </row>
    <row r="2829" spans="1:13" hidden="1" outlineLevel="2" x14ac:dyDescent="0.2">
      <c r="A2829" s="156">
        <v>202012</v>
      </c>
      <c r="B2829" s="150">
        <v>1300000689</v>
      </c>
      <c r="C2829" s="151" t="s">
        <v>944</v>
      </c>
      <c r="D2829" s="152">
        <v>44196</v>
      </c>
      <c r="E2829" s="151" t="s">
        <v>366</v>
      </c>
      <c r="F2829" s="151" t="s">
        <v>367</v>
      </c>
      <c r="G2829" s="151" t="s">
        <v>807</v>
      </c>
      <c r="H2829" s="151" t="s">
        <v>378</v>
      </c>
      <c r="I2829" s="151" t="s">
        <v>797</v>
      </c>
      <c r="J2829" s="151" t="s">
        <v>798</v>
      </c>
      <c r="K2829" s="151" t="s">
        <v>736</v>
      </c>
      <c r="L2829" s="151" t="s">
        <v>2229</v>
      </c>
      <c r="M2829" s="158">
        <v>44415</v>
      </c>
    </row>
    <row r="2830" spans="1:13" hidden="1" outlineLevel="2" x14ac:dyDescent="0.2">
      <c r="A2830" s="156">
        <v>202012</v>
      </c>
      <c r="B2830" s="150">
        <v>1300000689</v>
      </c>
      <c r="C2830" s="151" t="s">
        <v>944</v>
      </c>
      <c r="D2830" s="152">
        <v>44196</v>
      </c>
      <c r="E2830" s="151" t="s">
        <v>777</v>
      </c>
      <c r="F2830" s="151" t="s">
        <v>607</v>
      </c>
      <c r="G2830" s="151" t="s">
        <v>62</v>
      </c>
      <c r="H2830" s="151" t="s">
        <v>62</v>
      </c>
      <c r="I2830" s="151" t="s">
        <v>797</v>
      </c>
      <c r="J2830" s="151" t="s">
        <v>798</v>
      </c>
      <c r="K2830" s="151" t="s">
        <v>736</v>
      </c>
      <c r="L2830" s="151" t="s">
        <v>62</v>
      </c>
      <c r="M2830" s="158">
        <v>-44415</v>
      </c>
    </row>
    <row r="2831" spans="1:13" hidden="1" outlineLevel="2" x14ac:dyDescent="0.2">
      <c r="A2831" s="156">
        <v>202012</v>
      </c>
      <c r="B2831" s="150">
        <v>1300000690</v>
      </c>
      <c r="C2831" s="151" t="s">
        <v>944</v>
      </c>
      <c r="D2831" s="152">
        <v>44196</v>
      </c>
      <c r="E2831" s="151" t="s">
        <v>777</v>
      </c>
      <c r="F2831" s="151" t="s">
        <v>607</v>
      </c>
      <c r="G2831" s="151" t="s">
        <v>62</v>
      </c>
      <c r="H2831" s="151" t="s">
        <v>62</v>
      </c>
      <c r="I2831" s="151" t="s">
        <v>2225</v>
      </c>
      <c r="J2831" s="151" t="s">
        <v>1365</v>
      </c>
      <c r="K2831" s="151" t="s">
        <v>736</v>
      </c>
      <c r="L2831" s="151" t="s">
        <v>62</v>
      </c>
      <c r="M2831" s="158">
        <v>-14876.64</v>
      </c>
    </row>
    <row r="2832" spans="1:13" hidden="1" outlineLevel="2" x14ac:dyDescent="0.2">
      <c r="A2832" s="156">
        <v>202012</v>
      </c>
      <c r="B2832" s="150">
        <v>1300000690</v>
      </c>
      <c r="C2832" s="151" t="s">
        <v>944</v>
      </c>
      <c r="D2832" s="152">
        <v>44196</v>
      </c>
      <c r="E2832" s="151" t="s">
        <v>372</v>
      </c>
      <c r="F2832" s="151" t="s">
        <v>373</v>
      </c>
      <c r="G2832" s="151" t="s">
        <v>807</v>
      </c>
      <c r="H2832" s="151" t="s">
        <v>402</v>
      </c>
      <c r="I2832" s="151" t="s">
        <v>2225</v>
      </c>
      <c r="J2832" s="151" t="s">
        <v>1365</v>
      </c>
      <c r="K2832" s="151" t="s">
        <v>736</v>
      </c>
      <c r="L2832" s="151" t="s">
        <v>2230</v>
      </c>
      <c r="M2832" s="158">
        <v>9000</v>
      </c>
    </row>
    <row r="2833" spans="1:13" hidden="1" outlineLevel="2" x14ac:dyDescent="0.2">
      <c r="A2833" s="156">
        <v>202012</v>
      </c>
      <c r="B2833" s="150">
        <v>1300000690</v>
      </c>
      <c r="C2833" s="151" t="s">
        <v>944</v>
      </c>
      <c r="D2833" s="152">
        <v>44196</v>
      </c>
      <c r="E2833" s="151" t="s">
        <v>366</v>
      </c>
      <c r="F2833" s="151" t="s">
        <v>367</v>
      </c>
      <c r="G2833" s="151" t="s">
        <v>807</v>
      </c>
      <c r="H2833" s="151" t="s">
        <v>402</v>
      </c>
      <c r="I2833" s="151" t="s">
        <v>2225</v>
      </c>
      <c r="J2833" s="151" t="s">
        <v>1365</v>
      </c>
      <c r="K2833" s="151" t="s">
        <v>736</v>
      </c>
      <c r="L2833" s="151" t="s">
        <v>2230</v>
      </c>
      <c r="M2833" s="158">
        <v>5876.64</v>
      </c>
    </row>
    <row r="2834" spans="1:13" hidden="1" outlineLevel="2" x14ac:dyDescent="0.2">
      <c r="A2834" s="156">
        <v>202012</v>
      </c>
      <c r="B2834" s="150">
        <v>1300000695</v>
      </c>
      <c r="C2834" s="151" t="s">
        <v>944</v>
      </c>
      <c r="D2834" s="152">
        <v>44196</v>
      </c>
      <c r="E2834" s="151" t="s">
        <v>777</v>
      </c>
      <c r="F2834" s="151" t="s">
        <v>607</v>
      </c>
      <c r="G2834" s="151" t="s">
        <v>62</v>
      </c>
      <c r="H2834" s="151" t="s">
        <v>62</v>
      </c>
      <c r="I2834" s="151" t="s">
        <v>790</v>
      </c>
      <c r="J2834" s="151" t="s">
        <v>759</v>
      </c>
      <c r="K2834" s="151" t="s">
        <v>736</v>
      </c>
      <c r="L2834" s="151" t="s">
        <v>2231</v>
      </c>
      <c r="M2834" s="158">
        <v>-50000</v>
      </c>
    </row>
    <row r="2835" spans="1:13" hidden="1" outlineLevel="2" x14ac:dyDescent="0.2">
      <c r="A2835" s="156">
        <v>202012</v>
      </c>
      <c r="B2835" s="150">
        <v>1300000695</v>
      </c>
      <c r="C2835" s="151" t="s">
        <v>944</v>
      </c>
      <c r="D2835" s="152">
        <v>44196</v>
      </c>
      <c r="E2835" s="151" t="s">
        <v>364</v>
      </c>
      <c r="F2835" s="151" t="s">
        <v>365</v>
      </c>
      <c r="G2835" s="151" t="s">
        <v>807</v>
      </c>
      <c r="H2835" s="151" t="s">
        <v>428</v>
      </c>
      <c r="I2835" s="151" t="s">
        <v>790</v>
      </c>
      <c r="J2835" s="151" t="s">
        <v>759</v>
      </c>
      <c r="K2835" s="151" t="s">
        <v>736</v>
      </c>
      <c r="L2835" s="151" t="s">
        <v>2231</v>
      </c>
      <c r="M2835" s="158">
        <v>43200</v>
      </c>
    </row>
    <row r="2836" spans="1:13" hidden="1" outlineLevel="2" x14ac:dyDescent="0.2">
      <c r="A2836" s="156">
        <v>202012</v>
      </c>
      <c r="B2836" s="150">
        <v>1300000695</v>
      </c>
      <c r="C2836" s="151" t="s">
        <v>944</v>
      </c>
      <c r="D2836" s="152">
        <v>44196</v>
      </c>
      <c r="E2836" s="151" t="s">
        <v>366</v>
      </c>
      <c r="F2836" s="151" t="s">
        <v>367</v>
      </c>
      <c r="G2836" s="151" t="s">
        <v>807</v>
      </c>
      <c r="H2836" s="151" t="s">
        <v>428</v>
      </c>
      <c r="I2836" s="151" t="s">
        <v>790</v>
      </c>
      <c r="J2836" s="151" t="s">
        <v>759</v>
      </c>
      <c r="K2836" s="151" t="s">
        <v>736</v>
      </c>
      <c r="L2836" s="151" t="s">
        <v>2232</v>
      </c>
      <c r="M2836" s="158">
        <v>2935</v>
      </c>
    </row>
    <row r="2837" spans="1:13" hidden="1" outlineLevel="2" x14ac:dyDescent="0.2">
      <c r="A2837" s="156">
        <v>202012</v>
      </c>
      <c r="B2837" s="150">
        <v>1300000695</v>
      </c>
      <c r="C2837" s="151" t="s">
        <v>944</v>
      </c>
      <c r="D2837" s="152">
        <v>44196</v>
      </c>
      <c r="E2837" s="151" t="s">
        <v>394</v>
      </c>
      <c r="F2837" s="151" t="s">
        <v>395</v>
      </c>
      <c r="G2837" s="151" t="s">
        <v>807</v>
      </c>
      <c r="H2837" s="151" t="s">
        <v>428</v>
      </c>
      <c r="I2837" s="151" t="s">
        <v>790</v>
      </c>
      <c r="J2837" s="151" t="s">
        <v>759</v>
      </c>
      <c r="K2837" s="151" t="s">
        <v>736</v>
      </c>
      <c r="L2837" s="151" t="s">
        <v>2232</v>
      </c>
      <c r="M2837" s="158">
        <v>3865</v>
      </c>
    </row>
    <row r="2838" spans="1:13" hidden="1" outlineLevel="2" x14ac:dyDescent="0.2">
      <c r="A2838" s="156">
        <v>202012</v>
      </c>
      <c r="B2838" s="150">
        <v>1300000696</v>
      </c>
      <c r="C2838" s="151" t="s">
        <v>944</v>
      </c>
      <c r="D2838" s="152">
        <v>44196</v>
      </c>
      <c r="E2838" s="151" t="s">
        <v>777</v>
      </c>
      <c r="F2838" s="151" t="s">
        <v>607</v>
      </c>
      <c r="G2838" s="151" t="s">
        <v>62</v>
      </c>
      <c r="H2838" s="151" t="s">
        <v>62</v>
      </c>
      <c r="I2838" s="151" t="s">
        <v>790</v>
      </c>
      <c r="J2838" s="151" t="s">
        <v>759</v>
      </c>
      <c r="K2838" s="151" t="s">
        <v>736</v>
      </c>
      <c r="L2838" s="151" t="s">
        <v>2233</v>
      </c>
      <c r="M2838" s="158">
        <v>-66000</v>
      </c>
    </row>
    <row r="2839" spans="1:13" hidden="1" outlineLevel="2" x14ac:dyDescent="0.2">
      <c r="A2839" s="156">
        <v>202012</v>
      </c>
      <c r="B2839" s="150">
        <v>1300000696</v>
      </c>
      <c r="C2839" s="151" t="s">
        <v>944</v>
      </c>
      <c r="D2839" s="152">
        <v>44196</v>
      </c>
      <c r="E2839" s="151" t="s">
        <v>366</v>
      </c>
      <c r="F2839" s="151" t="s">
        <v>367</v>
      </c>
      <c r="G2839" s="151" t="s">
        <v>807</v>
      </c>
      <c r="H2839" s="151" t="s">
        <v>382</v>
      </c>
      <c r="I2839" s="151" t="s">
        <v>790</v>
      </c>
      <c r="J2839" s="151" t="s">
        <v>759</v>
      </c>
      <c r="K2839" s="151" t="s">
        <v>736</v>
      </c>
      <c r="L2839" s="151" t="s">
        <v>2233</v>
      </c>
      <c r="M2839" s="158">
        <v>66000</v>
      </c>
    </row>
    <row r="2840" spans="1:13" hidden="1" outlineLevel="1" x14ac:dyDescent="0.2">
      <c r="A2840" s="157">
        <v>202012</v>
      </c>
      <c r="B2840" s="153"/>
      <c r="C2840" s="154"/>
      <c r="D2840" s="155"/>
      <c r="E2840" s="154"/>
      <c r="F2840" s="154"/>
      <c r="G2840" s="154"/>
      <c r="H2840" s="154"/>
      <c r="I2840" s="154"/>
      <c r="J2840" s="154"/>
      <c r="K2840" s="154"/>
      <c r="L2840" s="154"/>
      <c r="M2840" s="159">
        <f>SUBTOTAL(9,M2225:M2839)</f>
        <v>129000</v>
      </c>
    </row>
    <row r="2841" spans="1:13" hidden="1" outlineLevel="2" x14ac:dyDescent="0.2">
      <c r="A2841" s="156">
        <v>202013</v>
      </c>
      <c r="B2841" s="150">
        <v>40200059</v>
      </c>
      <c r="C2841" s="151" t="s">
        <v>874</v>
      </c>
      <c r="D2841" s="152">
        <v>44196</v>
      </c>
      <c r="E2841" s="151" t="s">
        <v>524</v>
      </c>
      <c r="F2841" s="151" t="s">
        <v>525</v>
      </c>
      <c r="G2841" s="151" t="s">
        <v>817</v>
      </c>
      <c r="H2841" s="151" t="s">
        <v>526</v>
      </c>
      <c r="I2841" s="151" t="s">
        <v>62</v>
      </c>
      <c r="J2841" s="151" t="s">
        <v>62</v>
      </c>
      <c r="K2841" s="151" t="s">
        <v>736</v>
      </c>
      <c r="L2841" s="151" t="s">
        <v>2234</v>
      </c>
      <c r="M2841" s="158">
        <v>714420.17</v>
      </c>
    </row>
    <row r="2842" spans="1:13" hidden="1" outlineLevel="2" x14ac:dyDescent="0.2">
      <c r="A2842" s="156">
        <v>202013</v>
      </c>
      <c r="B2842" s="150">
        <v>40200059</v>
      </c>
      <c r="C2842" s="151" t="s">
        <v>874</v>
      </c>
      <c r="D2842" s="152">
        <v>44196</v>
      </c>
      <c r="E2842" s="151" t="s">
        <v>2235</v>
      </c>
      <c r="F2842" s="151" t="s">
        <v>93</v>
      </c>
      <c r="G2842" s="151" t="s">
        <v>62</v>
      </c>
      <c r="H2842" s="151" t="s">
        <v>62</v>
      </c>
      <c r="I2842" s="151" t="s">
        <v>62</v>
      </c>
      <c r="J2842" s="151" t="s">
        <v>62</v>
      </c>
      <c r="K2842" s="151" t="s">
        <v>736</v>
      </c>
      <c r="L2842" s="151" t="s">
        <v>2234</v>
      </c>
      <c r="M2842" s="158">
        <v>-714420.17</v>
      </c>
    </row>
    <row r="2843" spans="1:13" hidden="1" outlineLevel="1" collapsed="1" x14ac:dyDescent="0.2">
      <c r="A2843" s="157">
        <v>202013</v>
      </c>
      <c r="B2843" s="153"/>
      <c r="C2843" s="154"/>
      <c r="D2843" s="155"/>
      <c r="E2843" s="154"/>
      <c r="F2843" s="154"/>
      <c r="G2843" s="154"/>
      <c r="H2843" s="154"/>
      <c r="I2843" s="154"/>
      <c r="J2843" s="154"/>
      <c r="K2843" s="154"/>
      <c r="L2843" s="154"/>
      <c r="M2843" s="159">
        <f>SUBTOTAL(9,M2841:M2842)</f>
        <v>0</v>
      </c>
    </row>
    <row r="2844" spans="1:13" hidden="1" x14ac:dyDescent="0.2">
      <c r="A2844" s="163"/>
      <c r="B2844" s="164"/>
      <c r="C2844" s="165"/>
      <c r="D2844" s="166"/>
      <c r="E2844" s="165"/>
      <c r="F2844" s="165"/>
      <c r="G2844" s="165"/>
      <c r="H2844" s="165"/>
      <c r="I2844" s="165"/>
      <c r="J2844" s="165"/>
      <c r="K2844" s="165"/>
      <c r="L2844" s="165"/>
      <c r="M2844" s="167">
        <f>SUBTOTAL(9,M4:M2843)</f>
        <v>129000</v>
      </c>
    </row>
  </sheetData>
  <autoFilter ref="A3:L2844" xr:uid="{00000000-0009-0000-0000-000009000000}">
    <filterColumn colId="4">
      <filters>
        <filter val="8740"/>
      </filters>
    </filterColumn>
  </autoFilter>
  <pageMargins left="0.7" right="0.7" top="0.75" bottom="0.75" header="0.3" footer="0.3"/>
  <pageSetup paperSize="9" orientation="portrait" verticalDpi="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K41"/>
  <sheetViews>
    <sheetView workbookViewId="0">
      <pane xSplit="1" ySplit="3" topLeftCell="B4" activePane="bottomRight" state="frozen"/>
      <selection pane="topRight" activeCell="B1" sqref="B1"/>
      <selection pane="bottomLeft" activeCell="A7" sqref="A7"/>
      <selection pane="bottomRight" activeCell="C6" sqref="C6"/>
    </sheetView>
  </sheetViews>
  <sheetFormatPr baseColWidth="10" defaultColWidth="11.42578125" defaultRowHeight="12.75" x14ac:dyDescent="0.2"/>
  <cols>
    <col min="1" max="1" width="13.28515625" customWidth="1"/>
    <col min="2" max="2" width="14" bestFit="1" customWidth="1"/>
    <col min="3" max="4" width="15.5703125" bestFit="1" customWidth="1"/>
    <col min="5" max="5" width="11.28515625" bestFit="1" customWidth="1"/>
    <col min="6" max="6" width="37.85546875" customWidth="1"/>
    <col min="7" max="8" width="12.7109375" customWidth="1"/>
    <col min="9" max="9" width="12.28515625" bestFit="1" customWidth="1"/>
    <col min="10" max="10" width="45" customWidth="1"/>
    <col min="11" max="11" width="29" customWidth="1"/>
  </cols>
  <sheetData>
    <row r="1" spans="1:11" x14ac:dyDescent="0.2">
      <c r="D1" s="95"/>
    </row>
    <row r="2" spans="1:11" ht="20.25" customHeight="1" thickBot="1" x14ac:dyDescent="0.25">
      <c r="H2" s="168"/>
      <c r="I2" s="168"/>
      <c r="J2" s="169" t="s">
        <v>202</v>
      </c>
      <c r="K2" s="170">
        <f>SUBTOTAL(9,K4:K41)</f>
        <v>29884.48</v>
      </c>
    </row>
    <row r="3" spans="1:11" ht="13.5" thickTop="1" x14ac:dyDescent="0.2">
      <c r="A3" s="160" t="s">
        <v>192</v>
      </c>
      <c r="B3" s="161" t="s">
        <v>193</v>
      </c>
      <c r="C3" s="161" t="s">
        <v>194</v>
      </c>
      <c r="D3" s="161" t="s">
        <v>195</v>
      </c>
      <c r="E3" s="161" t="s">
        <v>152</v>
      </c>
      <c r="F3" s="161" t="s">
        <v>196</v>
      </c>
      <c r="G3" s="161" t="s">
        <v>197</v>
      </c>
      <c r="H3" s="161" t="s">
        <v>198</v>
      </c>
      <c r="I3" s="161" t="s">
        <v>199</v>
      </c>
      <c r="J3" s="161" t="s">
        <v>200</v>
      </c>
      <c r="K3" s="162" t="s">
        <v>201</v>
      </c>
    </row>
    <row r="4" spans="1:11" x14ac:dyDescent="0.2">
      <c r="A4" s="156"/>
      <c r="B4" s="150"/>
      <c r="C4" s="151"/>
      <c r="D4" s="152"/>
      <c r="E4" s="151"/>
      <c r="F4" s="151"/>
      <c r="G4" s="151"/>
      <c r="H4" s="151"/>
      <c r="I4" s="151"/>
      <c r="J4" s="151"/>
      <c r="K4" s="158"/>
    </row>
    <row r="5" spans="1:11" x14ac:dyDescent="0.2">
      <c r="A5" s="156">
        <v>202002</v>
      </c>
      <c r="B5" s="150">
        <v>40200002</v>
      </c>
      <c r="C5" s="151" t="s">
        <v>874</v>
      </c>
      <c r="D5" s="152">
        <v>43889</v>
      </c>
      <c r="E5" s="151" t="s">
        <v>336</v>
      </c>
      <c r="F5" s="151" t="s">
        <v>337</v>
      </c>
      <c r="G5" s="151" t="s">
        <v>817</v>
      </c>
      <c r="H5" s="151" t="s">
        <v>204</v>
      </c>
      <c r="I5" s="151" t="s">
        <v>736</v>
      </c>
      <c r="J5" s="151" t="s">
        <v>1007</v>
      </c>
      <c r="K5" s="158">
        <v>306</v>
      </c>
    </row>
    <row r="6" spans="1:11" x14ac:dyDescent="0.2">
      <c r="A6" s="156">
        <v>202002</v>
      </c>
      <c r="B6" s="150">
        <v>40200002</v>
      </c>
      <c r="C6" s="151" t="s">
        <v>874</v>
      </c>
      <c r="D6" s="152">
        <v>43889</v>
      </c>
      <c r="E6" s="151" t="s">
        <v>336</v>
      </c>
      <c r="F6" s="151" t="s">
        <v>337</v>
      </c>
      <c r="G6" s="151" t="s">
        <v>817</v>
      </c>
      <c r="H6" s="151" t="s">
        <v>204</v>
      </c>
      <c r="I6" s="151" t="s">
        <v>736</v>
      </c>
      <c r="J6" s="151" t="s">
        <v>1069</v>
      </c>
      <c r="K6" s="158">
        <v>1106</v>
      </c>
    </row>
    <row r="7" spans="1:11" x14ac:dyDescent="0.2">
      <c r="A7" s="156">
        <v>202002</v>
      </c>
      <c r="B7" s="150">
        <v>40200002</v>
      </c>
      <c r="C7" s="151" t="s">
        <v>874</v>
      </c>
      <c r="D7" s="152">
        <v>43889</v>
      </c>
      <c r="E7" s="151" t="s">
        <v>336</v>
      </c>
      <c r="F7" s="151" t="s">
        <v>337</v>
      </c>
      <c r="G7" s="151" t="s">
        <v>817</v>
      </c>
      <c r="H7" s="151" t="s">
        <v>204</v>
      </c>
      <c r="I7" s="151" t="s">
        <v>736</v>
      </c>
      <c r="J7" s="151" t="s">
        <v>1009</v>
      </c>
      <c r="K7" s="158">
        <v>2548</v>
      </c>
    </row>
    <row r="8" spans="1:11" x14ac:dyDescent="0.2">
      <c r="A8" s="156">
        <v>202002</v>
      </c>
      <c r="B8" s="150">
        <v>40200002</v>
      </c>
      <c r="C8" s="151" t="s">
        <v>874</v>
      </c>
      <c r="D8" s="152">
        <v>43889</v>
      </c>
      <c r="E8" s="151" t="s">
        <v>336</v>
      </c>
      <c r="F8" s="151" t="s">
        <v>337</v>
      </c>
      <c r="G8" s="151" t="s">
        <v>817</v>
      </c>
      <c r="H8" s="151" t="s">
        <v>204</v>
      </c>
      <c r="I8" s="151" t="s">
        <v>736</v>
      </c>
      <c r="J8" s="151" t="s">
        <v>1010</v>
      </c>
      <c r="K8" s="158">
        <v>490</v>
      </c>
    </row>
    <row r="9" spans="1:11" x14ac:dyDescent="0.2">
      <c r="A9" s="156">
        <v>202002</v>
      </c>
      <c r="B9" s="150">
        <v>40200002</v>
      </c>
      <c r="C9" s="151" t="s">
        <v>874</v>
      </c>
      <c r="D9" s="152">
        <v>43889</v>
      </c>
      <c r="E9" s="151" t="s">
        <v>336</v>
      </c>
      <c r="F9" s="151" t="s">
        <v>337</v>
      </c>
      <c r="G9" s="151" t="s">
        <v>817</v>
      </c>
      <c r="H9" s="151" t="s">
        <v>204</v>
      </c>
      <c r="I9" s="151" t="s">
        <v>736</v>
      </c>
      <c r="J9" s="151" t="s">
        <v>1011</v>
      </c>
      <c r="K9" s="158">
        <v>392</v>
      </c>
    </row>
    <row r="10" spans="1:11" x14ac:dyDescent="0.2">
      <c r="A10" s="156">
        <v>202002</v>
      </c>
      <c r="B10" s="150">
        <v>40200002</v>
      </c>
      <c r="C10" s="151" t="s">
        <v>874</v>
      </c>
      <c r="D10" s="152">
        <v>43889</v>
      </c>
      <c r="E10" s="151" t="s">
        <v>336</v>
      </c>
      <c r="F10" s="151" t="s">
        <v>337</v>
      </c>
      <c r="G10" s="151" t="s">
        <v>817</v>
      </c>
      <c r="H10" s="151" t="s">
        <v>204</v>
      </c>
      <c r="I10" s="151" t="s">
        <v>736</v>
      </c>
      <c r="J10" s="151" t="s">
        <v>1012</v>
      </c>
      <c r="K10" s="158">
        <v>350</v>
      </c>
    </row>
    <row r="11" spans="1:11" x14ac:dyDescent="0.2">
      <c r="A11" s="156">
        <v>202002</v>
      </c>
      <c r="B11" s="150">
        <v>40200002</v>
      </c>
      <c r="C11" s="151" t="s">
        <v>874</v>
      </c>
      <c r="D11" s="152">
        <v>43889</v>
      </c>
      <c r="E11" s="151" t="s">
        <v>336</v>
      </c>
      <c r="F11" s="151" t="s">
        <v>337</v>
      </c>
      <c r="G11" s="151" t="s">
        <v>817</v>
      </c>
      <c r="H11" s="151" t="s">
        <v>204</v>
      </c>
      <c r="I11" s="151" t="s">
        <v>736</v>
      </c>
      <c r="J11" s="151" t="s">
        <v>1013</v>
      </c>
      <c r="K11" s="158">
        <v>350</v>
      </c>
    </row>
    <row r="12" spans="1:11" x14ac:dyDescent="0.2">
      <c r="A12" s="156">
        <v>202002</v>
      </c>
      <c r="B12" s="150">
        <v>40200002</v>
      </c>
      <c r="C12" s="151" t="s">
        <v>874</v>
      </c>
      <c r="D12" s="152">
        <v>43889</v>
      </c>
      <c r="E12" s="151" t="s">
        <v>336</v>
      </c>
      <c r="F12" s="151" t="s">
        <v>337</v>
      </c>
      <c r="G12" s="151" t="s">
        <v>817</v>
      </c>
      <c r="H12" s="151" t="s">
        <v>204</v>
      </c>
      <c r="I12" s="151" t="s">
        <v>736</v>
      </c>
      <c r="J12" s="151" t="s">
        <v>1014</v>
      </c>
      <c r="K12" s="158">
        <v>665</v>
      </c>
    </row>
    <row r="13" spans="1:11" x14ac:dyDescent="0.2">
      <c r="A13" s="156">
        <v>202002</v>
      </c>
      <c r="B13" s="150">
        <v>40200002</v>
      </c>
      <c r="C13" s="151" t="s">
        <v>874</v>
      </c>
      <c r="D13" s="152">
        <v>43889</v>
      </c>
      <c r="E13" s="151" t="s">
        <v>336</v>
      </c>
      <c r="F13" s="151" t="s">
        <v>337</v>
      </c>
      <c r="G13" s="151" t="s">
        <v>817</v>
      </c>
      <c r="H13" s="151" t="s">
        <v>204</v>
      </c>
      <c r="I13" s="151" t="s">
        <v>736</v>
      </c>
      <c r="J13" s="151" t="s">
        <v>1015</v>
      </c>
      <c r="K13" s="158">
        <v>315</v>
      </c>
    </row>
    <row r="14" spans="1:11" x14ac:dyDescent="0.2">
      <c r="A14" s="156">
        <v>202002</v>
      </c>
      <c r="B14" s="150">
        <v>1300000516</v>
      </c>
      <c r="C14" s="151" t="s">
        <v>944</v>
      </c>
      <c r="D14" s="152">
        <v>43861</v>
      </c>
      <c r="E14" s="151" t="s">
        <v>356</v>
      </c>
      <c r="F14" s="151" t="s">
        <v>357</v>
      </c>
      <c r="G14" s="151" t="s">
        <v>817</v>
      </c>
      <c r="H14" s="151" t="s">
        <v>204</v>
      </c>
      <c r="I14" s="151" t="s">
        <v>736</v>
      </c>
      <c r="J14" s="151" t="s">
        <v>1090</v>
      </c>
      <c r="K14" s="158">
        <v>471.98</v>
      </c>
    </row>
    <row r="15" spans="1:11" x14ac:dyDescent="0.2">
      <c r="A15" s="156">
        <v>202002</v>
      </c>
      <c r="B15" s="150">
        <v>1300000521</v>
      </c>
      <c r="C15" s="151" t="s">
        <v>944</v>
      </c>
      <c r="D15" s="152">
        <v>43895</v>
      </c>
      <c r="E15" s="151" t="s">
        <v>356</v>
      </c>
      <c r="F15" s="151" t="s">
        <v>357</v>
      </c>
      <c r="G15" s="151" t="s">
        <v>817</v>
      </c>
      <c r="H15" s="151" t="s">
        <v>204</v>
      </c>
      <c r="I15" s="151" t="s">
        <v>736</v>
      </c>
      <c r="J15" s="151" t="s">
        <v>1099</v>
      </c>
      <c r="K15" s="158">
        <v>1126</v>
      </c>
    </row>
    <row r="16" spans="1:11" x14ac:dyDescent="0.2">
      <c r="A16" s="156">
        <v>202003</v>
      </c>
      <c r="B16" s="150">
        <v>40200003</v>
      </c>
      <c r="C16" s="151" t="s">
        <v>874</v>
      </c>
      <c r="D16" s="152">
        <v>43921</v>
      </c>
      <c r="E16" s="151" t="s">
        <v>336</v>
      </c>
      <c r="F16" s="151" t="s">
        <v>337</v>
      </c>
      <c r="G16" s="151" t="s">
        <v>817</v>
      </c>
      <c r="H16" s="151" t="s">
        <v>204</v>
      </c>
      <c r="I16" s="151" t="s">
        <v>736</v>
      </c>
      <c r="J16" s="151" t="s">
        <v>1180</v>
      </c>
      <c r="K16" s="158">
        <v>609</v>
      </c>
    </row>
    <row r="17" spans="1:11" x14ac:dyDescent="0.2">
      <c r="A17" s="156">
        <v>202003</v>
      </c>
      <c r="B17" s="150">
        <v>40200003</v>
      </c>
      <c r="C17" s="151" t="s">
        <v>874</v>
      </c>
      <c r="D17" s="152">
        <v>43921</v>
      </c>
      <c r="E17" s="151" t="s">
        <v>336</v>
      </c>
      <c r="F17" s="151" t="s">
        <v>337</v>
      </c>
      <c r="G17" s="151" t="s">
        <v>817</v>
      </c>
      <c r="H17" s="151" t="s">
        <v>204</v>
      </c>
      <c r="I17" s="151" t="s">
        <v>736</v>
      </c>
      <c r="J17" s="151" t="s">
        <v>1181</v>
      </c>
      <c r="K17" s="158">
        <v>1540</v>
      </c>
    </row>
    <row r="18" spans="1:11" x14ac:dyDescent="0.2">
      <c r="A18" s="156">
        <v>202003</v>
      </c>
      <c r="B18" s="150">
        <v>40200003</v>
      </c>
      <c r="C18" s="151" t="s">
        <v>874</v>
      </c>
      <c r="D18" s="152">
        <v>43921</v>
      </c>
      <c r="E18" s="151" t="s">
        <v>336</v>
      </c>
      <c r="F18" s="151" t="s">
        <v>337</v>
      </c>
      <c r="G18" s="151" t="s">
        <v>817</v>
      </c>
      <c r="H18" s="151" t="s">
        <v>204</v>
      </c>
      <c r="I18" s="151" t="s">
        <v>736</v>
      </c>
      <c r="J18" s="151" t="s">
        <v>1182</v>
      </c>
      <c r="K18" s="158">
        <v>910</v>
      </c>
    </row>
    <row r="19" spans="1:11" x14ac:dyDescent="0.2">
      <c r="A19" s="156">
        <v>202003</v>
      </c>
      <c r="B19" s="150">
        <v>40200003</v>
      </c>
      <c r="C19" s="151" t="s">
        <v>874</v>
      </c>
      <c r="D19" s="152">
        <v>43921</v>
      </c>
      <c r="E19" s="151" t="s">
        <v>336</v>
      </c>
      <c r="F19" s="151" t="s">
        <v>337</v>
      </c>
      <c r="G19" s="151" t="s">
        <v>817</v>
      </c>
      <c r="H19" s="151" t="s">
        <v>204</v>
      </c>
      <c r="I19" s="151" t="s">
        <v>736</v>
      </c>
      <c r="J19" s="151" t="s">
        <v>1183</v>
      </c>
      <c r="K19" s="158">
        <v>350</v>
      </c>
    </row>
    <row r="20" spans="1:11" x14ac:dyDescent="0.2">
      <c r="A20" s="156">
        <v>202003</v>
      </c>
      <c r="B20" s="150">
        <v>40200003</v>
      </c>
      <c r="C20" s="151" t="s">
        <v>874</v>
      </c>
      <c r="D20" s="152">
        <v>43921</v>
      </c>
      <c r="E20" s="151" t="s">
        <v>336</v>
      </c>
      <c r="F20" s="151" t="s">
        <v>337</v>
      </c>
      <c r="G20" s="151" t="s">
        <v>817</v>
      </c>
      <c r="H20" s="151" t="s">
        <v>204</v>
      </c>
      <c r="I20" s="151" t="s">
        <v>736</v>
      </c>
      <c r="J20" s="151" t="s">
        <v>1184</v>
      </c>
      <c r="K20" s="158">
        <v>490</v>
      </c>
    </row>
    <row r="21" spans="1:11" x14ac:dyDescent="0.2">
      <c r="A21" s="156">
        <v>202003</v>
      </c>
      <c r="B21" s="150">
        <v>40200003</v>
      </c>
      <c r="C21" s="151" t="s">
        <v>874</v>
      </c>
      <c r="D21" s="152">
        <v>43921</v>
      </c>
      <c r="E21" s="151" t="s">
        <v>336</v>
      </c>
      <c r="F21" s="151" t="s">
        <v>337</v>
      </c>
      <c r="G21" s="151" t="s">
        <v>817</v>
      </c>
      <c r="H21" s="151" t="s">
        <v>204</v>
      </c>
      <c r="I21" s="151" t="s">
        <v>736</v>
      </c>
      <c r="J21" s="151" t="s">
        <v>1155</v>
      </c>
      <c r="K21" s="158">
        <v>444.5</v>
      </c>
    </row>
    <row r="22" spans="1:11" x14ac:dyDescent="0.2">
      <c r="A22" s="156">
        <v>202003</v>
      </c>
      <c r="B22" s="150">
        <v>40200003</v>
      </c>
      <c r="C22" s="151" t="s">
        <v>874</v>
      </c>
      <c r="D22" s="152">
        <v>43921</v>
      </c>
      <c r="E22" s="151" t="s">
        <v>336</v>
      </c>
      <c r="F22" s="151" t="s">
        <v>337</v>
      </c>
      <c r="G22" s="151" t="s">
        <v>817</v>
      </c>
      <c r="H22" s="151" t="s">
        <v>204</v>
      </c>
      <c r="I22" s="151" t="s">
        <v>736</v>
      </c>
      <c r="J22" s="151" t="s">
        <v>1156</v>
      </c>
      <c r="K22" s="158">
        <v>567</v>
      </c>
    </row>
    <row r="23" spans="1:11" x14ac:dyDescent="0.2">
      <c r="A23" s="156">
        <v>202003</v>
      </c>
      <c r="B23" s="150">
        <v>40200003</v>
      </c>
      <c r="C23" s="151" t="s">
        <v>874</v>
      </c>
      <c r="D23" s="152">
        <v>43921</v>
      </c>
      <c r="E23" s="151" t="s">
        <v>336</v>
      </c>
      <c r="F23" s="151" t="s">
        <v>337</v>
      </c>
      <c r="G23" s="151" t="s">
        <v>817</v>
      </c>
      <c r="H23" s="151" t="s">
        <v>204</v>
      </c>
      <c r="I23" s="151" t="s">
        <v>736</v>
      </c>
      <c r="J23" s="151" t="s">
        <v>1157</v>
      </c>
      <c r="K23" s="158">
        <v>156</v>
      </c>
    </row>
    <row r="24" spans="1:11" x14ac:dyDescent="0.2">
      <c r="A24" s="156">
        <v>202005</v>
      </c>
      <c r="B24" s="150">
        <v>1300000556</v>
      </c>
      <c r="C24" s="151" t="s">
        <v>944</v>
      </c>
      <c r="D24" s="152">
        <v>43982</v>
      </c>
      <c r="E24" s="151" t="s">
        <v>412</v>
      </c>
      <c r="F24" s="151" t="s">
        <v>413</v>
      </c>
      <c r="G24" s="151" t="s">
        <v>817</v>
      </c>
      <c r="H24" s="151" t="s">
        <v>204</v>
      </c>
      <c r="I24" s="151" t="s">
        <v>736</v>
      </c>
      <c r="J24" s="151" t="s">
        <v>1395</v>
      </c>
      <c r="K24" s="158">
        <v>720</v>
      </c>
    </row>
    <row r="25" spans="1:11" x14ac:dyDescent="0.2">
      <c r="A25" s="156">
        <v>202006</v>
      </c>
      <c r="B25" s="150">
        <v>40200017</v>
      </c>
      <c r="C25" s="151" t="s">
        <v>874</v>
      </c>
      <c r="D25" s="152">
        <v>44012</v>
      </c>
      <c r="E25" s="151" t="s">
        <v>336</v>
      </c>
      <c r="F25" s="151" t="s">
        <v>337</v>
      </c>
      <c r="G25" s="151" t="s">
        <v>817</v>
      </c>
      <c r="H25" s="151" t="s">
        <v>204</v>
      </c>
      <c r="I25" s="151" t="s">
        <v>736</v>
      </c>
      <c r="J25" s="151" t="s">
        <v>1424</v>
      </c>
      <c r="K25" s="158">
        <v>2050</v>
      </c>
    </row>
    <row r="26" spans="1:11" x14ac:dyDescent="0.2">
      <c r="A26" s="156">
        <v>202006</v>
      </c>
      <c r="B26" s="150">
        <v>40200017</v>
      </c>
      <c r="C26" s="151" t="s">
        <v>874</v>
      </c>
      <c r="D26" s="152">
        <v>44012</v>
      </c>
      <c r="E26" s="151" t="s">
        <v>336</v>
      </c>
      <c r="F26" s="151" t="s">
        <v>337</v>
      </c>
      <c r="G26" s="151" t="s">
        <v>817</v>
      </c>
      <c r="H26" s="151" t="s">
        <v>204</v>
      </c>
      <c r="I26" s="151" t="s">
        <v>736</v>
      </c>
      <c r="J26" s="151" t="s">
        <v>1425</v>
      </c>
      <c r="K26" s="158">
        <v>563.5</v>
      </c>
    </row>
    <row r="27" spans="1:11" x14ac:dyDescent="0.2">
      <c r="A27" s="156">
        <v>202006</v>
      </c>
      <c r="B27" s="150">
        <v>40200017</v>
      </c>
      <c r="C27" s="151" t="s">
        <v>874</v>
      </c>
      <c r="D27" s="152">
        <v>44012</v>
      </c>
      <c r="E27" s="151" t="s">
        <v>336</v>
      </c>
      <c r="F27" s="151" t="s">
        <v>337</v>
      </c>
      <c r="G27" s="151" t="s">
        <v>817</v>
      </c>
      <c r="H27" s="151" t="s">
        <v>204</v>
      </c>
      <c r="I27" s="151" t="s">
        <v>736</v>
      </c>
      <c r="J27" s="151" t="s">
        <v>1426</v>
      </c>
      <c r="K27" s="158">
        <v>78</v>
      </c>
    </row>
    <row r="28" spans="1:11" x14ac:dyDescent="0.2">
      <c r="A28" s="156">
        <v>202006</v>
      </c>
      <c r="B28" s="150">
        <v>1300000564</v>
      </c>
      <c r="C28" s="151" t="s">
        <v>944</v>
      </c>
      <c r="D28" s="152">
        <v>43997</v>
      </c>
      <c r="E28" s="151" t="s">
        <v>356</v>
      </c>
      <c r="F28" s="151" t="s">
        <v>357</v>
      </c>
      <c r="G28" s="151" t="s">
        <v>817</v>
      </c>
      <c r="H28" s="151" t="s">
        <v>204</v>
      </c>
      <c r="I28" s="151" t="s">
        <v>736</v>
      </c>
      <c r="J28" s="151" t="s">
        <v>1487</v>
      </c>
      <c r="K28" s="158">
        <v>5265</v>
      </c>
    </row>
    <row r="29" spans="1:11" x14ac:dyDescent="0.2">
      <c r="A29" s="156">
        <v>202007</v>
      </c>
      <c r="B29" s="150">
        <v>40200020</v>
      </c>
      <c r="C29" s="151" t="s">
        <v>874</v>
      </c>
      <c r="D29" s="152">
        <v>44043</v>
      </c>
      <c r="E29" s="151" t="s">
        <v>336</v>
      </c>
      <c r="F29" s="151" t="s">
        <v>337</v>
      </c>
      <c r="G29" s="151" t="s">
        <v>817</v>
      </c>
      <c r="H29" s="151" t="s">
        <v>204</v>
      </c>
      <c r="I29" s="151" t="s">
        <v>736</v>
      </c>
      <c r="J29" s="151" t="s">
        <v>1543</v>
      </c>
      <c r="K29" s="158">
        <v>808.5</v>
      </c>
    </row>
    <row r="30" spans="1:11" x14ac:dyDescent="0.2">
      <c r="A30" s="156">
        <v>202009</v>
      </c>
      <c r="B30" s="150">
        <v>40200028</v>
      </c>
      <c r="C30" s="151" t="s">
        <v>874</v>
      </c>
      <c r="D30" s="152">
        <v>44104</v>
      </c>
      <c r="E30" s="151" t="s">
        <v>303</v>
      </c>
      <c r="F30" s="151" t="s">
        <v>304</v>
      </c>
      <c r="G30" s="151" t="s">
        <v>817</v>
      </c>
      <c r="H30" s="151" t="s">
        <v>204</v>
      </c>
      <c r="I30" s="151" t="s">
        <v>736</v>
      </c>
      <c r="J30" s="151" t="s">
        <v>1722</v>
      </c>
      <c r="K30" s="158">
        <v>381.5</v>
      </c>
    </row>
    <row r="31" spans="1:11" x14ac:dyDescent="0.2">
      <c r="A31" s="156">
        <v>202009</v>
      </c>
      <c r="B31" s="150">
        <v>40200028</v>
      </c>
      <c r="C31" s="151" t="s">
        <v>874</v>
      </c>
      <c r="D31" s="152">
        <v>44104</v>
      </c>
      <c r="E31" s="151" t="s">
        <v>336</v>
      </c>
      <c r="F31" s="151" t="s">
        <v>337</v>
      </c>
      <c r="G31" s="151" t="s">
        <v>817</v>
      </c>
      <c r="H31" s="151" t="s">
        <v>204</v>
      </c>
      <c r="I31" s="151" t="s">
        <v>736</v>
      </c>
      <c r="J31" s="151" t="s">
        <v>1744</v>
      </c>
      <c r="K31" s="158">
        <v>1540</v>
      </c>
    </row>
    <row r="32" spans="1:11" x14ac:dyDescent="0.2">
      <c r="A32" s="156">
        <v>202009</v>
      </c>
      <c r="B32" s="150">
        <v>40200028</v>
      </c>
      <c r="C32" s="151" t="s">
        <v>874</v>
      </c>
      <c r="D32" s="152">
        <v>44104</v>
      </c>
      <c r="E32" s="151" t="s">
        <v>336</v>
      </c>
      <c r="F32" s="151" t="s">
        <v>337</v>
      </c>
      <c r="G32" s="151" t="s">
        <v>817</v>
      </c>
      <c r="H32" s="151" t="s">
        <v>204</v>
      </c>
      <c r="I32" s="151" t="s">
        <v>736</v>
      </c>
      <c r="J32" s="151" t="s">
        <v>1745</v>
      </c>
      <c r="K32" s="158">
        <v>490</v>
      </c>
    </row>
    <row r="33" spans="1:11" x14ac:dyDescent="0.2">
      <c r="A33" s="156">
        <v>202009</v>
      </c>
      <c r="B33" s="150">
        <v>40200028</v>
      </c>
      <c r="C33" s="151" t="s">
        <v>874</v>
      </c>
      <c r="D33" s="152">
        <v>44104</v>
      </c>
      <c r="E33" s="151" t="s">
        <v>336</v>
      </c>
      <c r="F33" s="151" t="s">
        <v>337</v>
      </c>
      <c r="G33" s="151" t="s">
        <v>817</v>
      </c>
      <c r="H33" s="151" t="s">
        <v>204</v>
      </c>
      <c r="I33" s="151" t="s">
        <v>736</v>
      </c>
      <c r="J33" s="151" t="s">
        <v>1714</v>
      </c>
      <c r="K33" s="158">
        <v>1540</v>
      </c>
    </row>
    <row r="34" spans="1:11" x14ac:dyDescent="0.2">
      <c r="A34" s="156">
        <v>202009</v>
      </c>
      <c r="B34" s="150">
        <v>40200028</v>
      </c>
      <c r="C34" s="151" t="s">
        <v>874</v>
      </c>
      <c r="D34" s="152">
        <v>44104</v>
      </c>
      <c r="E34" s="151" t="s">
        <v>336</v>
      </c>
      <c r="F34" s="151" t="s">
        <v>337</v>
      </c>
      <c r="G34" s="151" t="s">
        <v>817</v>
      </c>
      <c r="H34" s="151" t="s">
        <v>204</v>
      </c>
      <c r="I34" s="151" t="s">
        <v>736</v>
      </c>
      <c r="J34" s="151" t="s">
        <v>1715</v>
      </c>
      <c r="K34" s="158">
        <v>156</v>
      </c>
    </row>
    <row r="35" spans="1:11" x14ac:dyDescent="0.2">
      <c r="A35" s="156">
        <v>202009</v>
      </c>
      <c r="B35" s="150">
        <v>40200028</v>
      </c>
      <c r="C35" s="151" t="s">
        <v>874</v>
      </c>
      <c r="D35" s="152">
        <v>44104</v>
      </c>
      <c r="E35" s="151" t="s">
        <v>336</v>
      </c>
      <c r="F35" s="151" t="s">
        <v>337</v>
      </c>
      <c r="G35" s="151" t="s">
        <v>817</v>
      </c>
      <c r="H35" s="151" t="s">
        <v>204</v>
      </c>
      <c r="I35" s="151" t="s">
        <v>736</v>
      </c>
      <c r="J35" s="151" t="s">
        <v>1716</v>
      </c>
      <c r="K35" s="158">
        <v>156</v>
      </c>
    </row>
    <row r="36" spans="1:11" x14ac:dyDescent="0.2">
      <c r="A36" s="156">
        <v>202010</v>
      </c>
      <c r="B36" s="150">
        <v>40200034</v>
      </c>
      <c r="C36" s="151" t="s">
        <v>874</v>
      </c>
      <c r="D36" s="152">
        <v>44135</v>
      </c>
      <c r="E36" s="151" t="s">
        <v>340</v>
      </c>
      <c r="F36" s="151" t="s">
        <v>341</v>
      </c>
      <c r="G36" s="151" t="s">
        <v>817</v>
      </c>
      <c r="H36" s="151" t="s">
        <v>204</v>
      </c>
      <c r="I36" s="151" t="s">
        <v>736</v>
      </c>
      <c r="J36" s="151" t="s">
        <v>1845</v>
      </c>
      <c r="K36" s="158">
        <v>573</v>
      </c>
    </row>
    <row r="37" spans="1:11" x14ac:dyDescent="0.2">
      <c r="A37" s="156">
        <v>202011</v>
      </c>
      <c r="B37" s="150">
        <v>40200036</v>
      </c>
      <c r="C37" s="151" t="s">
        <v>874</v>
      </c>
      <c r="D37" s="152">
        <v>44165</v>
      </c>
      <c r="E37" s="151" t="s">
        <v>336</v>
      </c>
      <c r="F37" s="151" t="s">
        <v>337</v>
      </c>
      <c r="G37" s="151" t="s">
        <v>817</v>
      </c>
      <c r="H37" s="151" t="s">
        <v>204</v>
      </c>
      <c r="I37" s="151" t="s">
        <v>736</v>
      </c>
      <c r="J37" s="151" t="s">
        <v>1910</v>
      </c>
      <c r="K37" s="158">
        <v>308</v>
      </c>
    </row>
    <row r="38" spans="1:11" x14ac:dyDescent="0.2">
      <c r="A38" s="156">
        <v>202011</v>
      </c>
      <c r="B38" s="150">
        <v>1300000629</v>
      </c>
      <c r="C38" s="151" t="s">
        <v>944</v>
      </c>
      <c r="D38" s="152">
        <v>44145</v>
      </c>
      <c r="E38" s="151" t="s">
        <v>412</v>
      </c>
      <c r="F38" s="151" t="s">
        <v>413</v>
      </c>
      <c r="G38" s="151" t="s">
        <v>817</v>
      </c>
      <c r="H38" s="151" t="s">
        <v>204</v>
      </c>
      <c r="I38" s="151" t="s">
        <v>736</v>
      </c>
      <c r="J38" s="151" t="s">
        <v>1950</v>
      </c>
      <c r="K38" s="158">
        <v>455</v>
      </c>
    </row>
    <row r="39" spans="1:11" x14ac:dyDescent="0.2">
      <c r="A39" s="156">
        <v>202012</v>
      </c>
      <c r="B39" s="150">
        <v>40200038</v>
      </c>
      <c r="C39" s="151" t="s">
        <v>874</v>
      </c>
      <c r="D39" s="152">
        <v>44196</v>
      </c>
      <c r="E39" s="151" t="s">
        <v>336</v>
      </c>
      <c r="F39" s="151" t="s">
        <v>337</v>
      </c>
      <c r="G39" s="151" t="s">
        <v>817</v>
      </c>
      <c r="H39" s="151" t="s">
        <v>204</v>
      </c>
      <c r="I39" s="151" t="s">
        <v>736</v>
      </c>
      <c r="J39" s="151" t="s">
        <v>2084</v>
      </c>
      <c r="K39" s="158">
        <v>843.5</v>
      </c>
    </row>
    <row r="40" spans="1:11" x14ac:dyDescent="0.2">
      <c r="A40" s="156">
        <v>202012</v>
      </c>
      <c r="B40" s="150">
        <v>40200038</v>
      </c>
      <c r="C40" s="151" t="s">
        <v>874</v>
      </c>
      <c r="D40" s="152">
        <v>44196</v>
      </c>
      <c r="E40" s="151" t="s">
        <v>336</v>
      </c>
      <c r="F40" s="151" t="s">
        <v>337</v>
      </c>
      <c r="G40" s="151" t="s">
        <v>817</v>
      </c>
      <c r="H40" s="151" t="s">
        <v>204</v>
      </c>
      <c r="I40" s="151" t="s">
        <v>736</v>
      </c>
      <c r="J40" s="151" t="s">
        <v>2101</v>
      </c>
      <c r="K40" s="158">
        <v>770</v>
      </c>
    </row>
    <row r="41" spans="1:11" x14ac:dyDescent="0.2">
      <c r="A41" s="163"/>
      <c r="B41" s="164"/>
      <c r="C41" s="165"/>
      <c r="D41" s="166"/>
      <c r="E41" s="165"/>
      <c r="F41" s="165"/>
      <c r="G41" s="165"/>
      <c r="H41" s="165"/>
      <c r="I41" s="165"/>
      <c r="J41" s="165"/>
      <c r="K41" s="167">
        <f>SUBTOTAL(9,K4:K40)</f>
        <v>29884.48</v>
      </c>
    </row>
  </sheetData>
  <autoFilter ref="A3:H41" xr:uid="{00000000-0009-0000-0000-00000B000000}"/>
  <pageMargins left="0.7" right="0.7" top="0.75" bottom="0.75" header="0.3" footer="0.3"/>
  <pageSetup paperSize="9" orientation="portrait" verticalDpi="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A811CE-D062-4F2A-9C11-558BF3BD514C}">
  <dimension ref="A1:M8"/>
  <sheetViews>
    <sheetView workbookViewId="0">
      <selection activeCell="H8" sqref="H8"/>
    </sheetView>
  </sheetViews>
  <sheetFormatPr baseColWidth="10" defaultRowHeight="12.75" x14ac:dyDescent="0.2"/>
  <cols>
    <col min="1" max="1" width="4" style="287" customWidth="1"/>
    <col min="2" max="2" width="3.5703125" style="287" bestFit="1" customWidth="1"/>
    <col min="3" max="3" width="11" style="287" bestFit="1" customWidth="1"/>
    <col min="4" max="4" width="2" style="287" bestFit="1" customWidth="1"/>
    <col min="5" max="5" width="10.5703125" style="287" bestFit="1" customWidth="1"/>
    <col min="6" max="6" width="8.140625" style="287" bestFit="1" customWidth="1"/>
    <col min="7" max="7" width="6.28515625" style="287" bestFit="1" customWidth="1"/>
    <col min="8" max="8" width="8.5703125" style="287" bestFit="1" customWidth="1"/>
    <col min="9" max="9" width="8.28515625" style="287" bestFit="1" customWidth="1"/>
    <col min="10" max="10" width="19.85546875" style="287" bestFit="1" customWidth="1"/>
    <col min="11" max="12" width="9.7109375" style="288" bestFit="1" customWidth="1"/>
    <col min="13" max="13" width="31.5703125" style="287" bestFit="1" customWidth="1"/>
    <col min="14" max="16384" width="11.42578125" style="287"/>
  </cols>
  <sheetData>
    <row r="1" spans="1:13" x14ac:dyDescent="0.2">
      <c r="A1" s="286" t="s">
        <v>2407</v>
      </c>
    </row>
    <row r="3" spans="1:13" s="289" customFormat="1" x14ac:dyDescent="0.2">
      <c r="A3" s="289" t="s">
        <v>2402</v>
      </c>
      <c r="B3" s="289" t="s">
        <v>194</v>
      </c>
      <c r="C3" s="289" t="s">
        <v>193</v>
      </c>
      <c r="D3" s="289" t="s">
        <v>2403</v>
      </c>
      <c r="E3" s="289" t="s">
        <v>195</v>
      </c>
      <c r="F3" s="289" t="s">
        <v>192</v>
      </c>
      <c r="G3" s="289" t="s">
        <v>152</v>
      </c>
      <c r="H3" s="289" t="s">
        <v>197</v>
      </c>
      <c r="I3" s="289" t="s">
        <v>198</v>
      </c>
      <c r="J3" s="289" t="s">
        <v>200</v>
      </c>
      <c r="K3" s="290" t="s">
        <v>201</v>
      </c>
      <c r="L3" s="290" t="s">
        <v>2404</v>
      </c>
      <c r="M3" s="289" t="s">
        <v>2405</v>
      </c>
    </row>
    <row r="4" spans="1:13" x14ac:dyDescent="0.2">
      <c r="A4" s="287" t="s">
        <v>2406</v>
      </c>
      <c r="B4" s="287" t="s">
        <v>1083</v>
      </c>
      <c r="C4" s="287">
        <v>120000179</v>
      </c>
      <c r="D4" s="287">
        <v>1</v>
      </c>
      <c r="E4" s="291">
        <v>43955</v>
      </c>
      <c r="F4" s="287">
        <v>202004</v>
      </c>
      <c r="G4" s="287">
        <v>6700</v>
      </c>
      <c r="H4" s="287">
        <v>66000</v>
      </c>
      <c r="I4" s="287" t="s">
        <v>526</v>
      </c>
      <c r="J4" s="287" t="s">
        <v>1302</v>
      </c>
      <c r="K4" s="288">
        <v>25000</v>
      </c>
      <c r="L4" s="288">
        <v>10552</v>
      </c>
      <c r="M4" s="287" t="s">
        <v>1300</v>
      </c>
    </row>
    <row r="5" spans="1:13" x14ac:dyDescent="0.2">
      <c r="A5" s="287" t="s">
        <v>2406</v>
      </c>
      <c r="B5" s="287" t="s">
        <v>944</v>
      </c>
      <c r="C5" s="287">
        <v>1300000571</v>
      </c>
      <c r="D5" s="287">
        <v>1</v>
      </c>
      <c r="E5" s="291">
        <v>44012</v>
      </c>
      <c r="F5" s="287">
        <v>202007</v>
      </c>
      <c r="G5" s="287">
        <v>6700</v>
      </c>
      <c r="H5" s="287">
        <v>66000</v>
      </c>
      <c r="I5" s="287" t="s">
        <v>526</v>
      </c>
      <c r="J5" s="287" t="s">
        <v>1573</v>
      </c>
      <c r="K5" s="288">
        <v>11881.25</v>
      </c>
      <c r="L5" s="288">
        <v>10349</v>
      </c>
      <c r="M5" s="287" t="s">
        <v>863</v>
      </c>
    </row>
    <row r="6" spans="1:13" x14ac:dyDescent="0.2">
      <c r="A6" s="287" t="s">
        <v>2406</v>
      </c>
      <c r="B6" s="287" t="s">
        <v>944</v>
      </c>
      <c r="C6" s="287">
        <v>1300000592</v>
      </c>
      <c r="D6" s="287">
        <v>1</v>
      </c>
      <c r="E6" s="291">
        <v>44078</v>
      </c>
      <c r="F6" s="287">
        <v>202008</v>
      </c>
      <c r="G6" s="287">
        <v>6700</v>
      </c>
      <c r="H6" s="287">
        <v>66000</v>
      </c>
      <c r="I6" s="287" t="s">
        <v>526</v>
      </c>
      <c r="J6" s="287" t="s">
        <v>1668</v>
      </c>
      <c r="K6" s="288">
        <v>4256.25</v>
      </c>
      <c r="L6" s="288">
        <v>10349</v>
      </c>
      <c r="M6" s="287" t="s">
        <v>863</v>
      </c>
    </row>
    <row r="7" spans="1:13" x14ac:dyDescent="0.2">
      <c r="A7" s="287" t="s">
        <v>2406</v>
      </c>
      <c r="B7" s="287" t="s">
        <v>944</v>
      </c>
      <c r="C7" s="287">
        <v>1300000660</v>
      </c>
      <c r="D7" s="287">
        <v>1</v>
      </c>
      <c r="E7" s="291">
        <v>44183</v>
      </c>
      <c r="F7" s="287">
        <v>202012</v>
      </c>
      <c r="G7" s="287">
        <v>6700</v>
      </c>
      <c r="H7" s="287">
        <v>66000</v>
      </c>
      <c r="I7" s="287" t="s">
        <v>526</v>
      </c>
      <c r="J7" s="287" t="s">
        <v>2206</v>
      </c>
      <c r="K7" s="288">
        <v>9250</v>
      </c>
      <c r="L7" s="288">
        <v>10349</v>
      </c>
      <c r="M7" s="287" t="s">
        <v>863</v>
      </c>
    </row>
    <row r="8" spans="1:13" x14ac:dyDescent="0.2">
      <c r="E8" s="291"/>
      <c r="K8" s="288">
        <v>50387.5</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S67"/>
  <sheetViews>
    <sheetView showGridLines="0" zoomScale="90" zoomScaleNormal="90" workbookViewId="0">
      <pane xSplit="1" ySplit="1" topLeftCell="B2" activePane="bottomRight" state="frozen"/>
      <selection pane="topRight" activeCell="B1" sqref="B1"/>
      <selection pane="bottomLeft" activeCell="A5" sqref="A5"/>
      <selection pane="bottomRight" activeCell="B4" sqref="B4"/>
    </sheetView>
  </sheetViews>
  <sheetFormatPr baseColWidth="10" defaultColWidth="11.42578125" defaultRowHeight="15" outlineLevelRow="3" x14ac:dyDescent="0.25"/>
  <cols>
    <col min="1" max="1" width="11.85546875" style="171" bestFit="1" customWidth="1"/>
    <col min="2" max="2" width="12.85546875" style="171" bestFit="1" customWidth="1"/>
    <col min="3" max="3" width="11.5703125" style="171" bestFit="1" customWidth="1"/>
    <col min="4" max="4" width="43.7109375" style="171" customWidth="1"/>
    <col min="5" max="5" width="15.140625" style="171" bestFit="1" customWidth="1"/>
    <col min="6" max="6" width="15.42578125" style="172" bestFit="1" customWidth="1"/>
    <col min="7" max="9" width="12.7109375" style="172" customWidth="1"/>
    <col min="10" max="10" width="11.42578125" style="171"/>
    <col min="11" max="11" width="0" style="171" hidden="1" customWidth="1"/>
    <col min="12" max="12" width="29" style="171" customWidth="1"/>
    <col min="13" max="13" width="15.7109375" style="171" customWidth="1"/>
    <col min="14" max="18" width="11.42578125" style="171"/>
    <col min="19" max="19" width="7.5703125" style="171" hidden="1" customWidth="1"/>
    <col min="20" max="16384" width="11.42578125" style="171"/>
  </cols>
  <sheetData>
    <row r="1" spans="1:19" s="173" customFormat="1" ht="34.5" customHeight="1" x14ac:dyDescent="0.25">
      <c r="A1" s="209" t="s">
        <v>152</v>
      </c>
      <c r="B1" s="210" t="s">
        <v>196</v>
      </c>
      <c r="C1" s="210" t="s">
        <v>206</v>
      </c>
      <c r="D1" s="210" t="s">
        <v>207</v>
      </c>
      <c r="E1" s="210" t="s">
        <v>208</v>
      </c>
      <c r="F1" s="210" t="s">
        <v>193</v>
      </c>
      <c r="G1" s="210" t="s">
        <v>209</v>
      </c>
      <c r="H1" s="210" t="s">
        <v>210</v>
      </c>
      <c r="I1" s="210" t="s">
        <v>211</v>
      </c>
      <c r="J1" s="210" t="s">
        <v>212</v>
      </c>
      <c r="K1" s="210" t="s">
        <v>213</v>
      </c>
      <c r="L1" s="210" t="s">
        <v>200</v>
      </c>
      <c r="M1" s="211" t="s">
        <v>214</v>
      </c>
      <c r="N1" s="211" t="s">
        <v>223</v>
      </c>
      <c r="O1" s="211" t="s">
        <v>224</v>
      </c>
      <c r="P1" s="211" t="s">
        <v>225</v>
      </c>
      <c r="Q1" s="211" t="s">
        <v>226</v>
      </c>
      <c r="R1" s="211" t="s">
        <v>227</v>
      </c>
    </row>
    <row r="2" spans="1:19" hidden="1" outlineLevel="3" x14ac:dyDescent="0.25">
      <c r="A2" s="174" t="s">
        <v>733</v>
      </c>
      <c r="B2" s="175" t="s">
        <v>13</v>
      </c>
      <c r="C2" s="175" t="s">
        <v>738</v>
      </c>
      <c r="D2" s="175" t="s">
        <v>739</v>
      </c>
      <c r="E2" s="175" t="s">
        <v>2236</v>
      </c>
      <c r="F2" s="172">
        <v>22200083</v>
      </c>
      <c r="G2" s="176">
        <v>44196</v>
      </c>
      <c r="H2" s="176">
        <v>44226</v>
      </c>
      <c r="I2" s="172">
        <v>202012</v>
      </c>
      <c r="J2" s="177"/>
      <c r="K2" s="172">
        <v>0</v>
      </c>
      <c r="L2" s="175" t="s">
        <v>2027</v>
      </c>
      <c r="M2" s="178">
        <v>-6807.65</v>
      </c>
      <c r="N2" s="178">
        <f t="shared" ref="N2:N63" si="0">IF(S2&lt;=0,M2,0)</f>
        <v>0</v>
      </c>
      <c r="O2" s="178">
        <f t="shared" ref="O2:O63" si="1">IF(AND($S2&gt;=1,$S2&lt;7),$M2,0)</f>
        <v>0</v>
      </c>
      <c r="P2" s="178">
        <f t="shared" ref="P2:P63" si="2">IF(AND($S2&gt;=8,$S2&lt;21),$M2,0)</f>
        <v>0</v>
      </c>
      <c r="Q2" s="178">
        <f t="shared" ref="Q2:Q63" si="3">IF(AND($S2&gt;=22,$S2&lt;42),$M2,0)</f>
        <v>-6807.65</v>
      </c>
      <c r="R2" s="178">
        <f t="shared" ref="R2:R63" si="4">IF($S2&gt;=43,$M2,0)</f>
        <v>0</v>
      </c>
      <c r="S2" s="171">
        <f>_xlfn.DAYS(H2,Siste_dag_i_mnd)</f>
        <v>30</v>
      </c>
    </row>
    <row r="3" spans="1:19" hidden="1" outlineLevel="3" x14ac:dyDescent="0.25">
      <c r="A3" s="174" t="s">
        <v>733</v>
      </c>
      <c r="B3" s="175" t="s">
        <v>13</v>
      </c>
      <c r="C3" s="175" t="s">
        <v>738</v>
      </c>
      <c r="D3" s="175" t="s">
        <v>739</v>
      </c>
      <c r="E3" s="175" t="s">
        <v>2237</v>
      </c>
      <c r="F3" s="172">
        <v>22200069</v>
      </c>
      <c r="G3" s="176">
        <v>44177</v>
      </c>
      <c r="H3" s="176">
        <v>44207</v>
      </c>
      <c r="I3" s="172">
        <v>202011</v>
      </c>
      <c r="J3" s="177">
        <v>44207</v>
      </c>
      <c r="K3" s="172">
        <v>202101</v>
      </c>
      <c r="L3" s="175" t="s">
        <v>1901</v>
      </c>
      <c r="M3" s="178">
        <v>78528.42</v>
      </c>
      <c r="N3" s="178">
        <f t="shared" si="0"/>
        <v>0</v>
      </c>
      <c r="O3" s="178">
        <f t="shared" si="1"/>
        <v>0</v>
      </c>
      <c r="P3" s="178">
        <f t="shared" si="2"/>
        <v>78528.42</v>
      </c>
      <c r="Q3" s="178">
        <f t="shared" si="3"/>
        <v>0</v>
      </c>
      <c r="R3" s="178">
        <f t="shared" si="4"/>
        <v>0</v>
      </c>
      <c r="S3" s="171">
        <f>_xlfn.DAYS(H3,Siste_dag_i_mnd)</f>
        <v>11</v>
      </c>
    </row>
    <row r="4" spans="1:19" hidden="1" outlineLevel="3" x14ac:dyDescent="0.25">
      <c r="A4" s="174" t="s">
        <v>733</v>
      </c>
      <c r="B4" s="175" t="s">
        <v>13</v>
      </c>
      <c r="C4" s="175" t="s">
        <v>738</v>
      </c>
      <c r="D4" s="175" t="s">
        <v>739</v>
      </c>
      <c r="E4" s="175" t="s">
        <v>2238</v>
      </c>
      <c r="F4" s="172">
        <v>22200073</v>
      </c>
      <c r="G4" s="176">
        <v>44196</v>
      </c>
      <c r="H4" s="176">
        <v>44226</v>
      </c>
      <c r="I4" s="172">
        <v>202012</v>
      </c>
      <c r="J4" s="177">
        <v>44217</v>
      </c>
      <c r="K4" s="172">
        <v>202101</v>
      </c>
      <c r="L4" s="175" t="s">
        <v>2018</v>
      </c>
      <c r="M4" s="178">
        <v>79948.289999999994</v>
      </c>
      <c r="N4" s="178">
        <f t="shared" si="0"/>
        <v>0</v>
      </c>
      <c r="O4" s="178">
        <f t="shared" si="1"/>
        <v>0</v>
      </c>
      <c r="P4" s="178">
        <f t="shared" si="2"/>
        <v>0</v>
      </c>
      <c r="Q4" s="178">
        <f t="shared" si="3"/>
        <v>79948.289999999994</v>
      </c>
      <c r="R4" s="178">
        <f t="shared" si="4"/>
        <v>0</v>
      </c>
      <c r="S4" s="171">
        <f>_xlfn.DAYS(H4,Siste_dag_i_mnd)</f>
        <v>30</v>
      </c>
    </row>
    <row r="5" spans="1:19" hidden="1" outlineLevel="3" x14ac:dyDescent="0.25">
      <c r="A5" s="174" t="s">
        <v>733</v>
      </c>
      <c r="B5" s="175" t="s">
        <v>13</v>
      </c>
      <c r="C5" s="175" t="s">
        <v>738</v>
      </c>
      <c r="D5" s="175" t="s">
        <v>739</v>
      </c>
      <c r="E5" s="175" t="s">
        <v>2239</v>
      </c>
      <c r="F5" s="172">
        <v>22200076</v>
      </c>
      <c r="G5" s="176">
        <v>44196</v>
      </c>
      <c r="H5" s="176">
        <v>44226</v>
      </c>
      <c r="I5" s="172">
        <v>202012</v>
      </c>
      <c r="J5" s="177">
        <v>44228</v>
      </c>
      <c r="K5" s="172">
        <v>202102</v>
      </c>
      <c r="L5" s="175" t="s">
        <v>2020</v>
      </c>
      <c r="M5" s="178">
        <v>8611.25</v>
      </c>
      <c r="N5" s="178">
        <f t="shared" si="0"/>
        <v>0</v>
      </c>
      <c r="O5" s="178">
        <f t="shared" si="1"/>
        <v>0</v>
      </c>
      <c r="P5" s="178">
        <f t="shared" si="2"/>
        <v>0</v>
      </c>
      <c r="Q5" s="178">
        <f t="shared" si="3"/>
        <v>8611.25</v>
      </c>
      <c r="R5" s="178">
        <f t="shared" si="4"/>
        <v>0</v>
      </c>
      <c r="S5" s="171">
        <f>_xlfn.DAYS(H5,Siste_dag_i_mnd)</f>
        <v>30</v>
      </c>
    </row>
    <row r="6" spans="1:19" hidden="1" outlineLevel="2" x14ac:dyDescent="0.25">
      <c r="A6" s="212" t="s">
        <v>2240</v>
      </c>
      <c r="B6" s="213"/>
      <c r="C6" s="213"/>
      <c r="D6" s="214"/>
      <c r="E6" s="214"/>
      <c r="F6" s="215"/>
      <c r="G6" s="216"/>
      <c r="H6" s="216"/>
      <c r="I6" s="215"/>
      <c r="J6" s="217"/>
      <c r="K6" s="215"/>
      <c r="L6" s="214"/>
      <c r="M6" s="228">
        <f t="shared" ref="M6:R6" si="5">SUBTOTAL(9,M2:M5)</f>
        <v>160280.31</v>
      </c>
      <c r="N6" s="228">
        <f t="shared" si="5"/>
        <v>0</v>
      </c>
      <c r="O6" s="228">
        <f t="shared" si="5"/>
        <v>0</v>
      </c>
      <c r="P6" s="228">
        <f t="shared" si="5"/>
        <v>78528.42</v>
      </c>
      <c r="Q6" s="228">
        <f t="shared" si="5"/>
        <v>81751.89</v>
      </c>
      <c r="R6" s="228">
        <f t="shared" si="5"/>
        <v>0</v>
      </c>
    </row>
    <row r="7" spans="1:19" hidden="1" outlineLevel="3" x14ac:dyDescent="0.25">
      <c r="A7" s="174" t="s">
        <v>733</v>
      </c>
      <c r="B7" s="175" t="s">
        <v>13</v>
      </c>
      <c r="C7" s="175" t="s">
        <v>1403</v>
      </c>
      <c r="D7" s="175" t="s">
        <v>798</v>
      </c>
      <c r="E7" s="175" t="s">
        <v>2241</v>
      </c>
      <c r="F7" s="172">
        <v>22200053</v>
      </c>
      <c r="G7" s="176">
        <v>44140</v>
      </c>
      <c r="H7" s="176">
        <v>44170</v>
      </c>
      <c r="I7" s="172">
        <v>202010</v>
      </c>
      <c r="J7" s="177">
        <v>44221</v>
      </c>
      <c r="K7" s="172">
        <v>202101</v>
      </c>
      <c r="L7" s="175" t="s">
        <v>1789</v>
      </c>
      <c r="M7" s="178">
        <v>9000</v>
      </c>
      <c r="N7" s="178">
        <f t="shared" si="0"/>
        <v>9000</v>
      </c>
      <c r="O7" s="178">
        <f t="shared" si="1"/>
        <v>0</v>
      </c>
      <c r="P7" s="178">
        <f t="shared" si="2"/>
        <v>0</v>
      </c>
      <c r="Q7" s="178">
        <f t="shared" si="3"/>
        <v>0</v>
      </c>
      <c r="R7" s="178">
        <f t="shared" si="4"/>
        <v>0</v>
      </c>
      <c r="S7" s="171">
        <f>_xlfn.DAYS(H7,Siste_dag_i_mnd)</f>
        <v>-26</v>
      </c>
    </row>
    <row r="8" spans="1:19" hidden="1" outlineLevel="2" x14ac:dyDescent="0.25">
      <c r="A8" s="212" t="s">
        <v>2242</v>
      </c>
      <c r="B8" s="213"/>
      <c r="C8" s="213"/>
      <c r="D8" s="214"/>
      <c r="E8" s="214"/>
      <c r="F8" s="215"/>
      <c r="G8" s="216"/>
      <c r="H8" s="216"/>
      <c r="I8" s="215"/>
      <c r="J8" s="217"/>
      <c r="K8" s="215"/>
      <c r="L8" s="214"/>
      <c r="M8" s="228">
        <f t="shared" ref="M8:R8" si="6">SUBTOTAL(9,M7:M7)</f>
        <v>9000</v>
      </c>
      <c r="N8" s="228">
        <f t="shared" si="6"/>
        <v>9000</v>
      </c>
      <c r="O8" s="228">
        <f t="shared" si="6"/>
        <v>0</v>
      </c>
      <c r="P8" s="228">
        <f t="shared" si="6"/>
        <v>0</v>
      </c>
      <c r="Q8" s="228">
        <f t="shared" si="6"/>
        <v>0</v>
      </c>
      <c r="R8" s="228">
        <f t="shared" si="6"/>
        <v>0</v>
      </c>
    </row>
    <row r="9" spans="1:19" hidden="1" outlineLevel="3" x14ac:dyDescent="0.25">
      <c r="A9" s="174" t="s">
        <v>733</v>
      </c>
      <c r="B9" s="175" t="s">
        <v>13</v>
      </c>
      <c r="C9" s="175" t="s">
        <v>1355</v>
      </c>
      <c r="D9" s="175" t="s">
        <v>783</v>
      </c>
      <c r="E9" s="175" t="s">
        <v>2243</v>
      </c>
      <c r="F9" s="172">
        <v>22200048</v>
      </c>
      <c r="G9" s="176">
        <v>44140</v>
      </c>
      <c r="H9" s="176">
        <v>44170</v>
      </c>
      <c r="I9" s="172">
        <v>202010</v>
      </c>
      <c r="J9" s="177">
        <v>44225</v>
      </c>
      <c r="K9" s="172">
        <v>202101</v>
      </c>
      <c r="L9" s="175" t="s">
        <v>1789</v>
      </c>
      <c r="M9" s="178">
        <v>4500</v>
      </c>
      <c r="N9" s="178">
        <f t="shared" si="0"/>
        <v>4500</v>
      </c>
      <c r="O9" s="178">
        <f t="shared" si="1"/>
        <v>0</v>
      </c>
      <c r="P9" s="178">
        <f t="shared" si="2"/>
        <v>0</v>
      </c>
      <c r="Q9" s="178">
        <f t="shared" si="3"/>
        <v>0</v>
      </c>
      <c r="R9" s="178">
        <f t="shared" si="4"/>
        <v>0</v>
      </c>
      <c r="S9" s="171">
        <f>_xlfn.DAYS(H9,Siste_dag_i_mnd)</f>
        <v>-26</v>
      </c>
    </row>
    <row r="10" spans="1:19" hidden="1" outlineLevel="2" x14ac:dyDescent="0.25">
      <c r="A10" s="212" t="s">
        <v>2244</v>
      </c>
      <c r="B10" s="213"/>
      <c r="C10" s="213"/>
      <c r="D10" s="214"/>
      <c r="E10" s="214"/>
      <c r="F10" s="215"/>
      <c r="G10" s="216"/>
      <c r="H10" s="216"/>
      <c r="I10" s="215"/>
      <c r="J10" s="217"/>
      <c r="K10" s="215"/>
      <c r="L10" s="214"/>
      <c r="M10" s="228">
        <f t="shared" ref="M10:R10" si="7">SUBTOTAL(9,M9:M9)</f>
        <v>4500</v>
      </c>
      <c r="N10" s="228">
        <f t="shared" si="7"/>
        <v>4500</v>
      </c>
      <c r="O10" s="228">
        <f t="shared" si="7"/>
        <v>0</v>
      </c>
      <c r="P10" s="228">
        <f t="shared" si="7"/>
        <v>0</v>
      </c>
      <c r="Q10" s="228">
        <f t="shared" si="7"/>
        <v>0</v>
      </c>
      <c r="R10" s="228">
        <f t="shared" si="7"/>
        <v>0</v>
      </c>
    </row>
    <row r="11" spans="1:19" hidden="1" outlineLevel="3" x14ac:dyDescent="0.25">
      <c r="A11" s="174" t="s">
        <v>733</v>
      </c>
      <c r="B11" s="175" t="s">
        <v>13</v>
      </c>
      <c r="C11" s="175" t="s">
        <v>1354</v>
      </c>
      <c r="D11" s="175" t="s">
        <v>990</v>
      </c>
      <c r="E11" s="175" t="s">
        <v>2245</v>
      </c>
      <c r="F11" s="172">
        <v>22200015</v>
      </c>
      <c r="G11" s="176">
        <v>43991</v>
      </c>
      <c r="H11" s="176">
        <v>44021</v>
      </c>
      <c r="I11" s="172">
        <v>202006</v>
      </c>
      <c r="J11" s="177"/>
      <c r="K11" s="172">
        <v>0</v>
      </c>
      <c r="L11" s="175" t="s">
        <v>1400</v>
      </c>
      <c r="M11" s="178">
        <v>650</v>
      </c>
      <c r="N11" s="178">
        <f t="shared" si="0"/>
        <v>650</v>
      </c>
      <c r="O11" s="178">
        <f t="shared" si="1"/>
        <v>0</v>
      </c>
      <c r="P11" s="178">
        <f t="shared" si="2"/>
        <v>0</v>
      </c>
      <c r="Q11" s="178">
        <f t="shared" si="3"/>
        <v>0</v>
      </c>
      <c r="R11" s="178">
        <f t="shared" si="4"/>
        <v>0</v>
      </c>
      <c r="S11" s="171">
        <f>_xlfn.DAYS(H11,Siste_dag_i_mnd)</f>
        <v>-175</v>
      </c>
    </row>
    <row r="12" spans="1:19" hidden="1" outlineLevel="3" x14ac:dyDescent="0.25">
      <c r="A12" s="174" t="s">
        <v>733</v>
      </c>
      <c r="B12" s="175" t="s">
        <v>13</v>
      </c>
      <c r="C12" s="175" t="s">
        <v>1354</v>
      </c>
      <c r="D12" s="175" t="s">
        <v>990</v>
      </c>
      <c r="E12" s="175" t="s">
        <v>2246</v>
      </c>
      <c r="F12" s="172">
        <v>22200052</v>
      </c>
      <c r="G12" s="176">
        <v>44140</v>
      </c>
      <c r="H12" s="176">
        <v>44170</v>
      </c>
      <c r="I12" s="172">
        <v>202010</v>
      </c>
      <c r="J12" s="177">
        <v>44221</v>
      </c>
      <c r="K12" s="172">
        <v>202101</v>
      </c>
      <c r="L12" s="175" t="s">
        <v>1789</v>
      </c>
      <c r="M12" s="178">
        <v>7500</v>
      </c>
      <c r="N12" s="178">
        <f t="shared" si="0"/>
        <v>7500</v>
      </c>
      <c r="O12" s="178">
        <f t="shared" si="1"/>
        <v>0</v>
      </c>
      <c r="P12" s="178">
        <f t="shared" si="2"/>
        <v>0</v>
      </c>
      <c r="Q12" s="178">
        <f t="shared" si="3"/>
        <v>0</v>
      </c>
      <c r="R12" s="178">
        <f t="shared" si="4"/>
        <v>0</v>
      </c>
      <c r="S12" s="171">
        <f>_xlfn.DAYS(H12,Siste_dag_i_mnd)</f>
        <v>-26</v>
      </c>
    </row>
    <row r="13" spans="1:19" hidden="1" outlineLevel="2" x14ac:dyDescent="0.25">
      <c r="A13" s="212" t="s">
        <v>2247</v>
      </c>
      <c r="B13" s="213"/>
      <c r="C13" s="213"/>
      <c r="D13" s="214"/>
      <c r="E13" s="214"/>
      <c r="F13" s="215"/>
      <c r="G13" s="216"/>
      <c r="H13" s="216"/>
      <c r="I13" s="215"/>
      <c r="J13" s="217"/>
      <c r="K13" s="215"/>
      <c r="L13" s="214"/>
      <c r="M13" s="228">
        <f t="shared" ref="M13:R13" si="8">SUBTOTAL(9,M11:M12)</f>
        <v>8150</v>
      </c>
      <c r="N13" s="228">
        <f t="shared" si="8"/>
        <v>8150</v>
      </c>
      <c r="O13" s="228">
        <f t="shared" si="8"/>
        <v>0</v>
      </c>
      <c r="P13" s="228">
        <f t="shared" si="8"/>
        <v>0</v>
      </c>
      <c r="Q13" s="228">
        <f t="shared" si="8"/>
        <v>0</v>
      </c>
      <c r="R13" s="228">
        <f t="shared" si="8"/>
        <v>0</v>
      </c>
    </row>
    <row r="14" spans="1:19" hidden="1" outlineLevel="3" x14ac:dyDescent="0.25">
      <c r="A14" s="174" t="s">
        <v>733</v>
      </c>
      <c r="B14" s="175" t="s">
        <v>13</v>
      </c>
      <c r="C14" s="175" t="s">
        <v>1364</v>
      </c>
      <c r="D14" s="175" t="s">
        <v>1365</v>
      </c>
      <c r="E14" s="175" t="s">
        <v>2248</v>
      </c>
      <c r="F14" s="172">
        <v>22200058</v>
      </c>
      <c r="G14" s="176">
        <v>44140</v>
      </c>
      <c r="H14" s="176">
        <v>44170</v>
      </c>
      <c r="I14" s="172">
        <v>202010</v>
      </c>
      <c r="J14" s="177"/>
      <c r="K14" s="172">
        <v>0</v>
      </c>
      <c r="L14" s="175" t="s">
        <v>1789</v>
      </c>
      <c r="M14" s="178">
        <v>4500</v>
      </c>
      <c r="N14" s="178">
        <f t="shared" si="0"/>
        <v>4500</v>
      </c>
      <c r="O14" s="178">
        <f t="shared" si="1"/>
        <v>0</v>
      </c>
      <c r="P14" s="178">
        <f t="shared" si="2"/>
        <v>0</v>
      </c>
      <c r="Q14" s="178">
        <f t="shared" si="3"/>
        <v>0</v>
      </c>
      <c r="R14" s="178">
        <f t="shared" si="4"/>
        <v>0</v>
      </c>
      <c r="S14" s="171">
        <f>_xlfn.DAYS(H14,Siste_dag_i_mnd)</f>
        <v>-26</v>
      </c>
    </row>
    <row r="15" spans="1:19" hidden="1" outlineLevel="2" x14ac:dyDescent="0.25">
      <c r="A15" s="212" t="s">
        <v>2249</v>
      </c>
      <c r="B15" s="213"/>
      <c r="C15" s="213"/>
      <c r="D15" s="214"/>
      <c r="E15" s="214"/>
      <c r="F15" s="215"/>
      <c r="G15" s="216"/>
      <c r="H15" s="216"/>
      <c r="I15" s="215"/>
      <c r="J15" s="217"/>
      <c r="K15" s="215"/>
      <c r="L15" s="214"/>
      <c r="M15" s="228">
        <f t="shared" ref="M15:R15" si="9">SUBTOTAL(9,M14:M14)</f>
        <v>4500</v>
      </c>
      <c r="N15" s="228">
        <f t="shared" si="9"/>
        <v>4500</v>
      </c>
      <c r="O15" s="228">
        <f t="shared" si="9"/>
        <v>0</v>
      </c>
      <c r="P15" s="228">
        <f t="shared" si="9"/>
        <v>0</v>
      </c>
      <c r="Q15" s="228">
        <f t="shared" si="9"/>
        <v>0</v>
      </c>
      <c r="R15" s="228">
        <f t="shared" si="9"/>
        <v>0</v>
      </c>
    </row>
    <row r="16" spans="1:19" hidden="1" outlineLevel="3" x14ac:dyDescent="0.25">
      <c r="A16" s="174" t="s">
        <v>733</v>
      </c>
      <c r="B16" s="175" t="s">
        <v>13</v>
      </c>
      <c r="C16" s="175" t="s">
        <v>1702</v>
      </c>
      <c r="D16" s="175" t="s">
        <v>1703</v>
      </c>
      <c r="E16" s="175" t="s">
        <v>2250</v>
      </c>
      <c r="F16" s="172">
        <v>22200057</v>
      </c>
      <c r="G16" s="176">
        <v>44140</v>
      </c>
      <c r="H16" s="176">
        <v>44170</v>
      </c>
      <c r="I16" s="172">
        <v>202010</v>
      </c>
      <c r="J16" s="177"/>
      <c r="K16" s="172">
        <v>0</v>
      </c>
      <c r="L16" s="175" t="s">
        <v>1789</v>
      </c>
      <c r="M16" s="178">
        <v>7500</v>
      </c>
      <c r="N16" s="178">
        <f t="shared" si="0"/>
        <v>7500</v>
      </c>
      <c r="O16" s="178">
        <f t="shared" si="1"/>
        <v>0</v>
      </c>
      <c r="P16" s="178">
        <f t="shared" si="2"/>
        <v>0</v>
      </c>
      <c r="Q16" s="178">
        <f t="shared" si="3"/>
        <v>0</v>
      </c>
      <c r="R16" s="178">
        <f t="shared" si="4"/>
        <v>0</v>
      </c>
      <c r="S16" s="171">
        <f>_xlfn.DAYS(H16,Siste_dag_i_mnd)</f>
        <v>-26</v>
      </c>
    </row>
    <row r="17" spans="1:19" hidden="1" outlineLevel="2" x14ac:dyDescent="0.25">
      <c r="A17" s="212" t="s">
        <v>2251</v>
      </c>
      <c r="B17" s="213"/>
      <c r="C17" s="213"/>
      <c r="D17" s="214"/>
      <c r="E17" s="214"/>
      <c r="F17" s="215"/>
      <c r="G17" s="216"/>
      <c r="H17" s="216"/>
      <c r="I17" s="215"/>
      <c r="J17" s="217"/>
      <c r="K17" s="215"/>
      <c r="L17" s="214"/>
      <c r="M17" s="228">
        <f t="shared" ref="M17:R17" si="10">SUBTOTAL(9,M16:M16)</f>
        <v>7500</v>
      </c>
      <c r="N17" s="228">
        <f t="shared" si="10"/>
        <v>7500</v>
      </c>
      <c r="O17" s="228">
        <f t="shared" si="10"/>
        <v>0</v>
      </c>
      <c r="P17" s="228">
        <f t="shared" si="10"/>
        <v>0</v>
      </c>
      <c r="Q17" s="228">
        <f t="shared" si="10"/>
        <v>0</v>
      </c>
      <c r="R17" s="228">
        <f t="shared" si="10"/>
        <v>0</v>
      </c>
    </row>
    <row r="18" spans="1:19" hidden="1" outlineLevel="3" x14ac:dyDescent="0.25">
      <c r="A18" s="174" t="s">
        <v>733</v>
      </c>
      <c r="B18" s="175" t="s">
        <v>13</v>
      </c>
      <c r="C18" s="175" t="s">
        <v>1366</v>
      </c>
      <c r="D18" s="175" t="s">
        <v>788</v>
      </c>
      <c r="E18" s="175" t="s">
        <v>2252</v>
      </c>
      <c r="F18" s="172">
        <v>22200009</v>
      </c>
      <c r="G18" s="176">
        <v>43991</v>
      </c>
      <c r="H18" s="176">
        <v>44021</v>
      </c>
      <c r="I18" s="172">
        <v>202006</v>
      </c>
      <c r="J18" s="177"/>
      <c r="K18" s="172">
        <v>0</v>
      </c>
      <c r="L18" s="175" t="s">
        <v>1400</v>
      </c>
      <c r="M18" s="178">
        <v>1300</v>
      </c>
      <c r="N18" s="178">
        <f t="shared" si="0"/>
        <v>1300</v>
      </c>
      <c r="O18" s="178">
        <f t="shared" si="1"/>
        <v>0</v>
      </c>
      <c r="P18" s="178">
        <f t="shared" si="2"/>
        <v>0</v>
      </c>
      <c r="Q18" s="178">
        <f t="shared" si="3"/>
        <v>0</v>
      </c>
      <c r="R18" s="178">
        <f t="shared" si="4"/>
        <v>0</v>
      </c>
      <c r="S18" s="171">
        <f>_xlfn.DAYS(H18,Siste_dag_i_mnd)</f>
        <v>-175</v>
      </c>
    </row>
    <row r="19" spans="1:19" hidden="1" outlineLevel="3" x14ac:dyDescent="0.25">
      <c r="A19" s="174" t="s">
        <v>733</v>
      </c>
      <c r="B19" s="175" t="s">
        <v>13</v>
      </c>
      <c r="C19" s="175" t="s">
        <v>1366</v>
      </c>
      <c r="D19" s="175" t="s">
        <v>788</v>
      </c>
      <c r="E19" s="175" t="s">
        <v>2253</v>
      </c>
      <c r="F19" s="172">
        <v>22200050</v>
      </c>
      <c r="G19" s="176">
        <v>44140</v>
      </c>
      <c r="H19" s="176">
        <v>44170</v>
      </c>
      <c r="I19" s="172">
        <v>202010</v>
      </c>
      <c r="J19" s="177">
        <v>44221</v>
      </c>
      <c r="K19" s="172">
        <v>202101</v>
      </c>
      <c r="L19" s="175" t="s">
        <v>1789</v>
      </c>
      <c r="M19" s="178">
        <v>4500</v>
      </c>
      <c r="N19" s="178">
        <f t="shared" si="0"/>
        <v>4500</v>
      </c>
      <c r="O19" s="178">
        <f t="shared" si="1"/>
        <v>0</v>
      </c>
      <c r="P19" s="178">
        <f t="shared" si="2"/>
        <v>0</v>
      </c>
      <c r="Q19" s="178">
        <f t="shared" si="3"/>
        <v>0</v>
      </c>
      <c r="R19" s="178">
        <f t="shared" si="4"/>
        <v>0</v>
      </c>
      <c r="S19" s="171">
        <f>_xlfn.DAYS(H19,Siste_dag_i_mnd)</f>
        <v>-26</v>
      </c>
    </row>
    <row r="20" spans="1:19" hidden="1" outlineLevel="2" x14ac:dyDescent="0.25">
      <c r="A20" s="212" t="s">
        <v>2254</v>
      </c>
      <c r="B20" s="213"/>
      <c r="C20" s="213"/>
      <c r="D20" s="214"/>
      <c r="E20" s="214"/>
      <c r="F20" s="215"/>
      <c r="G20" s="216"/>
      <c r="H20" s="216"/>
      <c r="I20" s="215"/>
      <c r="J20" s="217"/>
      <c r="K20" s="215"/>
      <c r="L20" s="214"/>
      <c r="M20" s="228">
        <f t="shared" ref="M20:R20" si="11">SUBTOTAL(9,M18:M19)</f>
        <v>5800</v>
      </c>
      <c r="N20" s="228">
        <f t="shared" si="11"/>
        <v>5800</v>
      </c>
      <c r="O20" s="228">
        <f t="shared" si="11"/>
        <v>0</v>
      </c>
      <c r="P20" s="228">
        <f t="shared" si="11"/>
        <v>0</v>
      </c>
      <c r="Q20" s="228">
        <f t="shared" si="11"/>
        <v>0</v>
      </c>
      <c r="R20" s="228">
        <f t="shared" si="11"/>
        <v>0</v>
      </c>
    </row>
    <row r="21" spans="1:19" hidden="1" outlineLevel="3" x14ac:dyDescent="0.25">
      <c r="A21" s="174" t="s">
        <v>733</v>
      </c>
      <c r="B21" s="175" t="s">
        <v>13</v>
      </c>
      <c r="C21" s="175" t="s">
        <v>734</v>
      </c>
      <c r="D21" s="175" t="s">
        <v>735</v>
      </c>
      <c r="E21" s="175" t="s">
        <v>2255</v>
      </c>
      <c r="F21" s="172">
        <v>22200082</v>
      </c>
      <c r="G21" s="176">
        <v>44196</v>
      </c>
      <c r="H21" s="176">
        <v>44226</v>
      </c>
      <c r="I21" s="172">
        <v>202012</v>
      </c>
      <c r="J21" s="177"/>
      <c r="K21" s="172">
        <v>0</v>
      </c>
      <c r="L21" s="175" t="s">
        <v>2026</v>
      </c>
      <c r="M21" s="178">
        <v>-21364.15</v>
      </c>
      <c r="N21" s="178">
        <f t="shared" si="0"/>
        <v>0</v>
      </c>
      <c r="O21" s="178">
        <f t="shared" si="1"/>
        <v>0</v>
      </c>
      <c r="P21" s="178">
        <f t="shared" si="2"/>
        <v>0</v>
      </c>
      <c r="Q21" s="178">
        <f t="shared" si="3"/>
        <v>-21364.15</v>
      </c>
      <c r="R21" s="178">
        <f t="shared" si="4"/>
        <v>0</v>
      </c>
      <c r="S21" s="171">
        <f>_xlfn.DAYS(H21,Siste_dag_i_mnd)</f>
        <v>30</v>
      </c>
    </row>
    <row r="22" spans="1:19" hidden="1" outlineLevel="3" x14ac:dyDescent="0.25">
      <c r="A22" s="174" t="s">
        <v>733</v>
      </c>
      <c r="B22" s="175" t="s">
        <v>13</v>
      </c>
      <c r="C22" s="175" t="s">
        <v>734</v>
      </c>
      <c r="D22" s="175" t="s">
        <v>735</v>
      </c>
      <c r="E22" s="175" t="s">
        <v>2256</v>
      </c>
      <c r="F22" s="172">
        <v>22200067</v>
      </c>
      <c r="G22" s="176">
        <v>44177</v>
      </c>
      <c r="H22" s="176">
        <v>44207</v>
      </c>
      <c r="I22" s="172">
        <v>202011</v>
      </c>
      <c r="J22" s="177">
        <v>44207</v>
      </c>
      <c r="K22" s="172">
        <v>202101</v>
      </c>
      <c r="L22" s="175" t="s">
        <v>1901</v>
      </c>
      <c r="M22" s="178">
        <v>210428.36</v>
      </c>
      <c r="N22" s="178">
        <f t="shared" si="0"/>
        <v>0</v>
      </c>
      <c r="O22" s="178">
        <f t="shared" si="1"/>
        <v>0</v>
      </c>
      <c r="P22" s="178">
        <f t="shared" si="2"/>
        <v>210428.36</v>
      </c>
      <c r="Q22" s="178">
        <f t="shared" si="3"/>
        <v>0</v>
      </c>
      <c r="R22" s="178">
        <f t="shared" si="4"/>
        <v>0</v>
      </c>
      <c r="S22" s="171">
        <f>_xlfn.DAYS(H22,Siste_dag_i_mnd)</f>
        <v>11</v>
      </c>
    </row>
    <row r="23" spans="1:19" hidden="1" outlineLevel="3" x14ac:dyDescent="0.25">
      <c r="A23" s="174" t="s">
        <v>733</v>
      </c>
      <c r="B23" s="175" t="s">
        <v>13</v>
      </c>
      <c r="C23" s="175" t="s">
        <v>734</v>
      </c>
      <c r="D23" s="175" t="s">
        <v>735</v>
      </c>
      <c r="E23" s="175" t="s">
        <v>2257</v>
      </c>
      <c r="F23" s="172">
        <v>22200072</v>
      </c>
      <c r="G23" s="176">
        <v>44196</v>
      </c>
      <c r="H23" s="176">
        <v>44226</v>
      </c>
      <c r="I23" s="172">
        <v>202012</v>
      </c>
      <c r="J23" s="177">
        <v>44228</v>
      </c>
      <c r="K23" s="172">
        <v>202102</v>
      </c>
      <c r="L23" s="175" t="s">
        <v>2018</v>
      </c>
      <c r="M23" s="178">
        <v>286022.11</v>
      </c>
      <c r="N23" s="178">
        <f t="shared" si="0"/>
        <v>0</v>
      </c>
      <c r="O23" s="178">
        <f t="shared" si="1"/>
        <v>0</v>
      </c>
      <c r="P23" s="178">
        <f t="shared" si="2"/>
        <v>0</v>
      </c>
      <c r="Q23" s="178">
        <f t="shared" si="3"/>
        <v>286022.11</v>
      </c>
      <c r="R23" s="178">
        <f t="shared" si="4"/>
        <v>0</v>
      </c>
      <c r="S23" s="171">
        <f>_xlfn.DAYS(H23,Siste_dag_i_mnd)</f>
        <v>30</v>
      </c>
    </row>
    <row r="24" spans="1:19" hidden="1" outlineLevel="3" x14ac:dyDescent="0.25">
      <c r="A24" s="174" t="s">
        <v>733</v>
      </c>
      <c r="B24" s="175" t="s">
        <v>13</v>
      </c>
      <c r="C24" s="175" t="s">
        <v>734</v>
      </c>
      <c r="D24" s="175" t="s">
        <v>735</v>
      </c>
      <c r="E24" s="175" t="s">
        <v>2258</v>
      </c>
      <c r="F24" s="172">
        <v>22200079</v>
      </c>
      <c r="G24" s="176">
        <v>44196</v>
      </c>
      <c r="H24" s="176">
        <v>44226</v>
      </c>
      <c r="I24" s="172">
        <v>202012</v>
      </c>
      <c r="J24" s="177">
        <v>44228</v>
      </c>
      <c r="K24" s="172">
        <v>202102</v>
      </c>
      <c r="L24" s="175" t="s">
        <v>2023</v>
      </c>
      <c r="M24" s="178">
        <v>12465.49</v>
      </c>
      <c r="N24" s="178">
        <f t="shared" si="0"/>
        <v>0</v>
      </c>
      <c r="O24" s="178">
        <f t="shared" si="1"/>
        <v>0</v>
      </c>
      <c r="P24" s="178">
        <f t="shared" si="2"/>
        <v>0</v>
      </c>
      <c r="Q24" s="178">
        <f t="shared" si="3"/>
        <v>12465.49</v>
      </c>
      <c r="R24" s="178">
        <f t="shared" si="4"/>
        <v>0</v>
      </c>
      <c r="S24" s="171">
        <f>_xlfn.DAYS(H24,Siste_dag_i_mnd)</f>
        <v>30</v>
      </c>
    </row>
    <row r="25" spans="1:19" hidden="1" outlineLevel="2" x14ac:dyDescent="0.25">
      <c r="A25" s="212" t="s">
        <v>2259</v>
      </c>
      <c r="B25" s="213"/>
      <c r="C25" s="213"/>
      <c r="D25" s="214"/>
      <c r="E25" s="214"/>
      <c r="F25" s="215"/>
      <c r="G25" s="216"/>
      <c r="H25" s="216"/>
      <c r="I25" s="215"/>
      <c r="J25" s="217"/>
      <c r="K25" s="215"/>
      <c r="L25" s="214"/>
      <c r="M25" s="228">
        <f t="shared" ref="M25:R25" si="12">SUBTOTAL(9,M21:M24)</f>
        <v>487551.80999999994</v>
      </c>
      <c r="N25" s="228">
        <f t="shared" si="12"/>
        <v>0</v>
      </c>
      <c r="O25" s="228">
        <f t="shared" si="12"/>
        <v>0</v>
      </c>
      <c r="P25" s="228">
        <f t="shared" si="12"/>
        <v>210428.36</v>
      </c>
      <c r="Q25" s="228">
        <f t="shared" si="12"/>
        <v>277123.44999999995</v>
      </c>
      <c r="R25" s="228">
        <f t="shared" si="12"/>
        <v>0</v>
      </c>
    </row>
    <row r="26" spans="1:19" hidden="1" outlineLevel="3" x14ac:dyDescent="0.25">
      <c r="A26" s="174" t="s">
        <v>733</v>
      </c>
      <c r="B26" s="175" t="s">
        <v>13</v>
      </c>
      <c r="C26" s="175" t="s">
        <v>1791</v>
      </c>
      <c r="D26" s="175" t="s">
        <v>1371</v>
      </c>
      <c r="E26" s="175" t="s">
        <v>2260</v>
      </c>
      <c r="F26" s="172">
        <v>22200047</v>
      </c>
      <c r="G26" s="176">
        <v>44140</v>
      </c>
      <c r="H26" s="176">
        <v>44170</v>
      </c>
      <c r="I26" s="172">
        <v>202010</v>
      </c>
      <c r="J26" s="177">
        <v>44221</v>
      </c>
      <c r="K26" s="172">
        <v>202101</v>
      </c>
      <c r="L26" s="175" t="s">
        <v>1789</v>
      </c>
      <c r="M26" s="178">
        <v>4500</v>
      </c>
      <c r="N26" s="178">
        <f t="shared" si="0"/>
        <v>4500</v>
      </c>
      <c r="O26" s="178">
        <f t="shared" si="1"/>
        <v>0</v>
      </c>
      <c r="P26" s="178">
        <f t="shared" si="2"/>
        <v>0</v>
      </c>
      <c r="Q26" s="178">
        <f t="shared" si="3"/>
        <v>0</v>
      </c>
      <c r="R26" s="178">
        <f t="shared" si="4"/>
        <v>0</v>
      </c>
      <c r="S26" s="171">
        <f>_xlfn.DAYS(H26,Siste_dag_i_mnd)</f>
        <v>-26</v>
      </c>
    </row>
    <row r="27" spans="1:19" hidden="1" outlineLevel="2" x14ac:dyDescent="0.25">
      <c r="A27" s="212" t="s">
        <v>2261</v>
      </c>
      <c r="B27" s="213"/>
      <c r="C27" s="213"/>
      <c r="D27" s="214"/>
      <c r="E27" s="214"/>
      <c r="F27" s="215"/>
      <c r="G27" s="216"/>
      <c r="H27" s="216"/>
      <c r="I27" s="215"/>
      <c r="J27" s="217"/>
      <c r="K27" s="215"/>
      <c r="L27" s="214"/>
      <c r="M27" s="228">
        <f t="shared" ref="M27:R27" si="13">SUBTOTAL(9,M26:M26)</f>
        <v>4500</v>
      </c>
      <c r="N27" s="228">
        <f t="shared" si="13"/>
        <v>4500</v>
      </c>
      <c r="O27" s="228">
        <f t="shared" si="13"/>
        <v>0</v>
      </c>
      <c r="P27" s="228">
        <f t="shared" si="13"/>
        <v>0</v>
      </c>
      <c r="Q27" s="228">
        <f t="shared" si="13"/>
        <v>0</v>
      </c>
      <c r="R27" s="228">
        <f t="shared" si="13"/>
        <v>0</v>
      </c>
    </row>
    <row r="28" spans="1:19" hidden="1" outlineLevel="3" x14ac:dyDescent="0.25">
      <c r="A28" s="174" t="s">
        <v>733</v>
      </c>
      <c r="B28" s="175" t="s">
        <v>13</v>
      </c>
      <c r="C28" s="175" t="s">
        <v>758</v>
      </c>
      <c r="D28" s="175" t="s">
        <v>759</v>
      </c>
      <c r="E28" s="175" t="s">
        <v>2262</v>
      </c>
      <c r="F28" s="172">
        <v>22200084</v>
      </c>
      <c r="G28" s="176">
        <v>44196</v>
      </c>
      <c r="H28" s="176">
        <v>44226</v>
      </c>
      <c r="I28" s="172">
        <v>202012</v>
      </c>
      <c r="J28" s="177"/>
      <c r="K28" s="172">
        <v>0</v>
      </c>
      <c r="L28" s="175" t="s">
        <v>2028</v>
      </c>
      <c r="M28" s="178">
        <v>-1947.27</v>
      </c>
      <c r="N28" s="178">
        <f t="shared" si="0"/>
        <v>0</v>
      </c>
      <c r="O28" s="178">
        <f t="shared" si="1"/>
        <v>0</v>
      </c>
      <c r="P28" s="178">
        <f t="shared" si="2"/>
        <v>0</v>
      </c>
      <c r="Q28" s="178">
        <f t="shared" si="3"/>
        <v>-1947.27</v>
      </c>
      <c r="R28" s="178">
        <f t="shared" si="4"/>
        <v>0</v>
      </c>
      <c r="S28" s="171">
        <f>_xlfn.DAYS(H28,Siste_dag_i_mnd)</f>
        <v>30</v>
      </c>
    </row>
    <row r="29" spans="1:19" hidden="1" outlineLevel="3" x14ac:dyDescent="0.25">
      <c r="A29" s="174" t="s">
        <v>733</v>
      </c>
      <c r="B29" s="175" t="s">
        <v>13</v>
      </c>
      <c r="C29" s="175" t="s">
        <v>758</v>
      </c>
      <c r="D29" s="175" t="s">
        <v>759</v>
      </c>
      <c r="E29" s="175" t="s">
        <v>2263</v>
      </c>
      <c r="F29" s="172">
        <v>22200068</v>
      </c>
      <c r="G29" s="176">
        <v>44177</v>
      </c>
      <c r="H29" s="176">
        <v>44207</v>
      </c>
      <c r="I29" s="172">
        <v>202011</v>
      </c>
      <c r="J29" s="177">
        <v>44207</v>
      </c>
      <c r="K29" s="172">
        <v>202101</v>
      </c>
      <c r="L29" s="175" t="s">
        <v>1901</v>
      </c>
      <c r="M29" s="178">
        <v>89030.45</v>
      </c>
      <c r="N29" s="178">
        <f t="shared" si="0"/>
        <v>0</v>
      </c>
      <c r="O29" s="178">
        <f t="shared" si="1"/>
        <v>0</v>
      </c>
      <c r="P29" s="178">
        <f t="shared" si="2"/>
        <v>89030.45</v>
      </c>
      <c r="Q29" s="178">
        <f t="shared" si="3"/>
        <v>0</v>
      </c>
      <c r="R29" s="178">
        <f t="shared" si="4"/>
        <v>0</v>
      </c>
      <c r="S29" s="171">
        <f>_xlfn.DAYS(H29,Siste_dag_i_mnd)</f>
        <v>11</v>
      </c>
    </row>
    <row r="30" spans="1:19" hidden="1" outlineLevel="3" x14ac:dyDescent="0.25">
      <c r="A30" s="174" t="s">
        <v>733</v>
      </c>
      <c r="B30" s="175" t="s">
        <v>13</v>
      </c>
      <c r="C30" s="175" t="s">
        <v>758</v>
      </c>
      <c r="D30" s="175" t="s">
        <v>759</v>
      </c>
      <c r="E30" s="175" t="s">
        <v>2264</v>
      </c>
      <c r="F30" s="172">
        <v>22200074</v>
      </c>
      <c r="G30" s="176">
        <v>44196</v>
      </c>
      <c r="H30" s="176">
        <v>44226</v>
      </c>
      <c r="I30" s="172">
        <v>202012</v>
      </c>
      <c r="J30" s="177">
        <v>44228</v>
      </c>
      <c r="K30" s="172">
        <v>202102</v>
      </c>
      <c r="L30" s="175" t="s">
        <v>2018</v>
      </c>
      <c r="M30" s="178">
        <v>90853.82</v>
      </c>
      <c r="N30" s="178">
        <f t="shared" si="0"/>
        <v>0</v>
      </c>
      <c r="O30" s="178">
        <f t="shared" si="1"/>
        <v>0</v>
      </c>
      <c r="P30" s="178">
        <f t="shared" si="2"/>
        <v>0</v>
      </c>
      <c r="Q30" s="178">
        <f t="shared" si="3"/>
        <v>90853.82</v>
      </c>
      <c r="R30" s="178">
        <f t="shared" si="4"/>
        <v>0</v>
      </c>
      <c r="S30" s="171">
        <f>_xlfn.DAYS(H30,Siste_dag_i_mnd)</f>
        <v>30</v>
      </c>
    </row>
    <row r="31" spans="1:19" hidden="1" outlineLevel="3" x14ac:dyDescent="0.25">
      <c r="A31" s="174" t="s">
        <v>733</v>
      </c>
      <c r="B31" s="175" t="s">
        <v>13</v>
      </c>
      <c r="C31" s="175" t="s">
        <v>758</v>
      </c>
      <c r="D31" s="175" t="s">
        <v>759</v>
      </c>
      <c r="E31" s="175" t="s">
        <v>2265</v>
      </c>
      <c r="F31" s="172">
        <v>22200075</v>
      </c>
      <c r="G31" s="176">
        <v>44196</v>
      </c>
      <c r="H31" s="176">
        <v>44226</v>
      </c>
      <c r="I31" s="172">
        <v>202012</v>
      </c>
      <c r="J31" s="177">
        <v>44228</v>
      </c>
      <c r="K31" s="172">
        <v>202102</v>
      </c>
      <c r="L31" s="175" t="s">
        <v>2019</v>
      </c>
      <c r="M31" s="178">
        <v>8062.5</v>
      </c>
      <c r="N31" s="178">
        <f t="shared" si="0"/>
        <v>0</v>
      </c>
      <c r="O31" s="178">
        <f t="shared" si="1"/>
        <v>0</v>
      </c>
      <c r="P31" s="178">
        <f t="shared" si="2"/>
        <v>0</v>
      </c>
      <c r="Q31" s="178">
        <f t="shared" si="3"/>
        <v>8062.5</v>
      </c>
      <c r="R31" s="178">
        <f t="shared" si="4"/>
        <v>0</v>
      </c>
      <c r="S31" s="171">
        <f>_xlfn.DAYS(H31,Siste_dag_i_mnd)</f>
        <v>30</v>
      </c>
    </row>
    <row r="32" spans="1:19" hidden="1" outlineLevel="3" x14ac:dyDescent="0.25">
      <c r="A32" s="174" t="s">
        <v>733</v>
      </c>
      <c r="B32" s="175" t="s">
        <v>13</v>
      </c>
      <c r="C32" s="175" t="s">
        <v>758</v>
      </c>
      <c r="D32" s="175" t="s">
        <v>759</v>
      </c>
      <c r="E32" s="175" t="s">
        <v>2266</v>
      </c>
      <c r="F32" s="172">
        <v>22200080</v>
      </c>
      <c r="G32" s="176">
        <v>44196</v>
      </c>
      <c r="H32" s="176">
        <v>44226</v>
      </c>
      <c r="I32" s="172">
        <v>202012</v>
      </c>
      <c r="J32" s="177">
        <v>44228</v>
      </c>
      <c r="K32" s="172">
        <v>202102</v>
      </c>
      <c r="L32" s="175" t="s">
        <v>2024</v>
      </c>
      <c r="M32" s="178">
        <v>10823.16</v>
      </c>
      <c r="N32" s="178">
        <f t="shared" si="0"/>
        <v>0</v>
      </c>
      <c r="O32" s="178">
        <f t="shared" si="1"/>
        <v>0</v>
      </c>
      <c r="P32" s="178">
        <f t="shared" si="2"/>
        <v>0</v>
      </c>
      <c r="Q32" s="178">
        <f t="shared" si="3"/>
        <v>10823.16</v>
      </c>
      <c r="R32" s="178">
        <f t="shared" si="4"/>
        <v>0</v>
      </c>
      <c r="S32" s="171">
        <f>_xlfn.DAYS(H32,Siste_dag_i_mnd)</f>
        <v>30</v>
      </c>
    </row>
    <row r="33" spans="1:19" hidden="1" outlineLevel="2" x14ac:dyDescent="0.25">
      <c r="A33" s="212" t="s">
        <v>2267</v>
      </c>
      <c r="B33" s="213"/>
      <c r="C33" s="213"/>
      <c r="D33" s="214"/>
      <c r="E33" s="214"/>
      <c r="F33" s="215"/>
      <c r="G33" s="216"/>
      <c r="H33" s="216"/>
      <c r="I33" s="215"/>
      <c r="J33" s="217"/>
      <c r="K33" s="215"/>
      <c r="L33" s="214"/>
      <c r="M33" s="228">
        <f t="shared" ref="M33:R33" si="14">SUBTOTAL(9,M28:M32)</f>
        <v>196822.66</v>
      </c>
      <c r="N33" s="228">
        <f t="shared" si="14"/>
        <v>0</v>
      </c>
      <c r="O33" s="228">
        <f t="shared" si="14"/>
        <v>0</v>
      </c>
      <c r="P33" s="228">
        <f t="shared" si="14"/>
        <v>89030.45</v>
      </c>
      <c r="Q33" s="228">
        <f t="shared" si="14"/>
        <v>107792.21</v>
      </c>
      <c r="R33" s="228">
        <f t="shared" si="14"/>
        <v>0</v>
      </c>
    </row>
    <row r="34" spans="1:19" hidden="1" outlineLevel="3" x14ac:dyDescent="0.25">
      <c r="A34" s="174" t="s">
        <v>733</v>
      </c>
      <c r="B34" s="175" t="s">
        <v>13</v>
      </c>
      <c r="C34" s="175" t="s">
        <v>1792</v>
      </c>
      <c r="D34" s="175" t="s">
        <v>1151</v>
      </c>
      <c r="E34" s="175" t="s">
        <v>2268</v>
      </c>
      <c r="F34" s="172">
        <v>22200055</v>
      </c>
      <c r="G34" s="176">
        <v>44140</v>
      </c>
      <c r="H34" s="176">
        <v>44170</v>
      </c>
      <c r="I34" s="172">
        <v>202010</v>
      </c>
      <c r="J34" s="177">
        <v>44223</v>
      </c>
      <c r="K34" s="172">
        <v>202101</v>
      </c>
      <c r="L34" s="175" t="s">
        <v>1789</v>
      </c>
      <c r="M34" s="178">
        <v>4500</v>
      </c>
      <c r="N34" s="178">
        <f t="shared" si="0"/>
        <v>4500</v>
      </c>
      <c r="O34" s="178">
        <f t="shared" si="1"/>
        <v>0</v>
      </c>
      <c r="P34" s="178">
        <f t="shared" si="2"/>
        <v>0</v>
      </c>
      <c r="Q34" s="178">
        <f t="shared" si="3"/>
        <v>0</v>
      </c>
      <c r="R34" s="178">
        <f t="shared" si="4"/>
        <v>0</v>
      </c>
      <c r="S34" s="171">
        <f>_xlfn.DAYS(H34,Siste_dag_i_mnd)</f>
        <v>-26</v>
      </c>
    </row>
    <row r="35" spans="1:19" hidden="1" outlineLevel="2" x14ac:dyDescent="0.25">
      <c r="A35" s="212" t="s">
        <v>2269</v>
      </c>
      <c r="B35" s="213"/>
      <c r="C35" s="213"/>
      <c r="D35" s="214"/>
      <c r="E35" s="214"/>
      <c r="F35" s="215"/>
      <c r="G35" s="216"/>
      <c r="H35" s="216"/>
      <c r="I35" s="215"/>
      <c r="J35" s="217"/>
      <c r="K35" s="215"/>
      <c r="L35" s="214"/>
      <c r="M35" s="228">
        <f t="shared" ref="M35:R35" si="15">SUBTOTAL(9,M34:M34)</f>
        <v>4500</v>
      </c>
      <c r="N35" s="228">
        <f t="shared" si="15"/>
        <v>4500</v>
      </c>
      <c r="O35" s="228">
        <f t="shared" si="15"/>
        <v>0</v>
      </c>
      <c r="P35" s="228">
        <f t="shared" si="15"/>
        <v>0</v>
      </c>
      <c r="Q35" s="228">
        <f t="shared" si="15"/>
        <v>0</v>
      </c>
      <c r="R35" s="228">
        <f t="shared" si="15"/>
        <v>0</v>
      </c>
    </row>
    <row r="36" spans="1:19" hidden="1" outlineLevel="3" x14ac:dyDescent="0.25">
      <c r="A36" s="174" t="s">
        <v>733</v>
      </c>
      <c r="B36" s="175" t="s">
        <v>13</v>
      </c>
      <c r="C36" s="175" t="s">
        <v>1342</v>
      </c>
      <c r="D36" s="175" t="s">
        <v>1343</v>
      </c>
      <c r="E36" s="175" t="s">
        <v>2270</v>
      </c>
      <c r="F36" s="172">
        <v>22180101</v>
      </c>
      <c r="G36" s="176">
        <v>43465</v>
      </c>
      <c r="H36" s="176">
        <v>43495</v>
      </c>
      <c r="I36" s="172">
        <v>201812</v>
      </c>
      <c r="J36" s="177"/>
      <c r="K36" s="172">
        <v>0</v>
      </c>
      <c r="L36" s="175" t="s">
        <v>2271</v>
      </c>
      <c r="M36" s="178">
        <v>4000</v>
      </c>
      <c r="N36" s="178">
        <f t="shared" si="0"/>
        <v>4000</v>
      </c>
      <c r="O36" s="178">
        <f t="shared" si="1"/>
        <v>0</v>
      </c>
      <c r="P36" s="178">
        <f t="shared" si="2"/>
        <v>0</v>
      </c>
      <c r="Q36" s="178">
        <f t="shared" si="3"/>
        <v>0</v>
      </c>
      <c r="R36" s="178">
        <f t="shared" si="4"/>
        <v>0</v>
      </c>
      <c r="S36" s="171">
        <f>_xlfn.DAYS(H36,Siste_dag_i_mnd)</f>
        <v>-701</v>
      </c>
    </row>
    <row r="37" spans="1:19" hidden="1" outlineLevel="2" x14ac:dyDescent="0.25">
      <c r="A37" s="212" t="s">
        <v>2272</v>
      </c>
      <c r="B37" s="213"/>
      <c r="C37" s="213"/>
      <c r="D37" s="214"/>
      <c r="E37" s="214"/>
      <c r="F37" s="215"/>
      <c r="G37" s="216"/>
      <c r="H37" s="216"/>
      <c r="I37" s="215"/>
      <c r="J37" s="217"/>
      <c r="K37" s="215"/>
      <c r="L37" s="214"/>
      <c r="M37" s="228">
        <f t="shared" ref="M37:R37" si="16">SUBTOTAL(9,M36:M36)</f>
        <v>4000</v>
      </c>
      <c r="N37" s="228">
        <f t="shared" si="16"/>
        <v>4000</v>
      </c>
      <c r="O37" s="228">
        <f t="shared" si="16"/>
        <v>0</v>
      </c>
      <c r="P37" s="228">
        <f t="shared" si="16"/>
        <v>0</v>
      </c>
      <c r="Q37" s="228">
        <f t="shared" si="16"/>
        <v>0</v>
      </c>
      <c r="R37" s="228">
        <f t="shared" si="16"/>
        <v>0</v>
      </c>
    </row>
    <row r="38" spans="1:19" hidden="1" outlineLevel="3" x14ac:dyDescent="0.25">
      <c r="A38" s="174" t="s">
        <v>733</v>
      </c>
      <c r="B38" s="175" t="s">
        <v>13</v>
      </c>
      <c r="C38" s="175" t="s">
        <v>1790</v>
      </c>
      <c r="D38" s="175" t="s">
        <v>795</v>
      </c>
      <c r="E38" s="175" t="s">
        <v>2273</v>
      </c>
      <c r="F38" s="172">
        <v>22180025</v>
      </c>
      <c r="G38" s="176">
        <v>43220</v>
      </c>
      <c r="H38" s="176">
        <v>43250</v>
      </c>
      <c r="I38" s="172">
        <v>201804</v>
      </c>
      <c r="J38" s="177"/>
      <c r="K38" s="172">
        <v>0</v>
      </c>
      <c r="L38" s="175" t="s">
        <v>2274</v>
      </c>
      <c r="M38" s="178">
        <v>2600</v>
      </c>
      <c r="N38" s="178">
        <f t="shared" si="0"/>
        <v>2600</v>
      </c>
      <c r="O38" s="178">
        <f t="shared" si="1"/>
        <v>0</v>
      </c>
      <c r="P38" s="178">
        <f t="shared" si="2"/>
        <v>0</v>
      </c>
      <c r="Q38" s="178">
        <f t="shared" si="3"/>
        <v>0</v>
      </c>
      <c r="R38" s="178">
        <f t="shared" si="4"/>
        <v>0</v>
      </c>
      <c r="S38" s="171">
        <f t="shared" ref="S38:S43" si="17">_xlfn.DAYS(H38,Siste_dag_i_mnd)</f>
        <v>-946</v>
      </c>
    </row>
    <row r="39" spans="1:19" hidden="1" outlineLevel="3" x14ac:dyDescent="0.25">
      <c r="A39" s="174" t="s">
        <v>733</v>
      </c>
      <c r="B39" s="175" t="s">
        <v>13</v>
      </c>
      <c r="C39" s="175" t="s">
        <v>1790</v>
      </c>
      <c r="D39" s="175" t="s">
        <v>795</v>
      </c>
      <c r="E39" s="175" t="s">
        <v>2275</v>
      </c>
      <c r="F39" s="172">
        <v>22180041</v>
      </c>
      <c r="G39" s="176">
        <v>43224</v>
      </c>
      <c r="H39" s="176">
        <v>43254</v>
      </c>
      <c r="I39" s="172">
        <v>201805</v>
      </c>
      <c r="J39" s="177"/>
      <c r="K39" s="172">
        <v>0</v>
      </c>
      <c r="L39" s="175" t="s">
        <v>2276</v>
      </c>
      <c r="M39" s="178">
        <v>3750</v>
      </c>
      <c r="N39" s="178">
        <f t="shared" si="0"/>
        <v>3750</v>
      </c>
      <c r="O39" s="178">
        <f t="shared" si="1"/>
        <v>0</v>
      </c>
      <c r="P39" s="178">
        <f t="shared" si="2"/>
        <v>0</v>
      </c>
      <c r="Q39" s="178">
        <f t="shared" si="3"/>
        <v>0</v>
      </c>
      <c r="R39" s="178">
        <f t="shared" si="4"/>
        <v>0</v>
      </c>
      <c r="S39" s="171">
        <f t="shared" si="17"/>
        <v>-942</v>
      </c>
    </row>
    <row r="40" spans="1:19" hidden="1" outlineLevel="3" x14ac:dyDescent="0.25">
      <c r="A40" s="174" t="s">
        <v>733</v>
      </c>
      <c r="B40" s="175" t="s">
        <v>13</v>
      </c>
      <c r="C40" s="175" t="s">
        <v>1790</v>
      </c>
      <c r="D40" s="175" t="s">
        <v>795</v>
      </c>
      <c r="E40" s="175" t="s">
        <v>2277</v>
      </c>
      <c r="F40" s="172">
        <v>22180078</v>
      </c>
      <c r="G40" s="176">
        <v>43404</v>
      </c>
      <c r="H40" s="176">
        <v>43434</v>
      </c>
      <c r="I40" s="172">
        <v>201810</v>
      </c>
      <c r="J40" s="177"/>
      <c r="K40" s="172">
        <v>0</v>
      </c>
      <c r="L40" s="175" t="s">
        <v>2278</v>
      </c>
      <c r="M40" s="178">
        <v>1300</v>
      </c>
      <c r="N40" s="178">
        <f t="shared" si="0"/>
        <v>1300</v>
      </c>
      <c r="O40" s="178">
        <f t="shared" si="1"/>
        <v>0</v>
      </c>
      <c r="P40" s="178">
        <f t="shared" si="2"/>
        <v>0</v>
      </c>
      <c r="Q40" s="178">
        <f t="shared" si="3"/>
        <v>0</v>
      </c>
      <c r="R40" s="178">
        <f t="shared" si="4"/>
        <v>0</v>
      </c>
      <c r="S40" s="171">
        <f t="shared" si="17"/>
        <v>-762</v>
      </c>
    </row>
    <row r="41" spans="1:19" hidden="1" outlineLevel="3" x14ac:dyDescent="0.25">
      <c r="A41" s="174" t="s">
        <v>733</v>
      </c>
      <c r="B41" s="175" t="s">
        <v>13</v>
      </c>
      <c r="C41" s="175" t="s">
        <v>1790</v>
      </c>
      <c r="D41" s="175" t="s">
        <v>795</v>
      </c>
      <c r="E41" s="175" t="s">
        <v>2279</v>
      </c>
      <c r="F41" s="172">
        <v>22190076</v>
      </c>
      <c r="G41" s="176">
        <v>43699</v>
      </c>
      <c r="H41" s="176">
        <v>43729</v>
      </c>
      <c r="I41" s="172">
        <v>201908</v>
      </c>
      <c r="J41" s="177"/>
      <c r="K41" s="172">
        <v>0</v>
      </c>
      <c r="L41" s="175" t="s">
        <v>2280</v>
      </c>
      <c r="M41" s="178">
        <v>4500</v>
      </c>
      <c r="N41" s="178">
        <f t="shared" si="0"/>
        <v>4500</v>
      </c>
      <c r="O41" s="178">
        <f t="shared" si="1"/>
        <v>0</v>
      </c>
      <c r="P41" s="178">
        <f t="shared" si="2"/>
        <v>0</v>
      </c>
      <c r="Q41" s="178">
        <f t="shared" si="3"/>
        <v>0</v>
      </c>
      <c r="R41" s="178">
        <f t="shared" si="4"/>
        <v>0</v>
      </c>
      <c r="S41" s="171">
        <f t="shared" si="17"/>
        <v>-467</v>
      </c>
    </row>
    <row r="42" spans="1:19" hidden="1" outlineLevel="3" x14ac:dyDescent="0.25">
      <c r="A42" s="174" t="s">
        <v>733</v>
      </c>
      <c r="B42" s="175" t="s">
        <v>13</v>
      </c>
      <c r="C42" s="175" t="s">
        <v>1790</v>
      </c>
      <c r="D42" s="175" t="s">
        <v>795</v>
      </c>
      <c r="E42" s="175" t="s">
        <v>2281</v>
      </c>
      <c r="F42" s="172">
        <v>22190142</v>
      </c>
      <c r="G42" s="176">
        <v>43800</v>
      </c>
      <c r="H42" s="176">
        <v>43830</v>
      </c>
      <c r="I42" s="172">
        <v>201912</v>
      </c>
      <c r="J42" s="177"/>
      <c r="K42" s="172">
        <v>0</v>
      </c>
      <c r="L42" s="175" t="s">
        <v>2282</v>
      </c>
      <c r="M42" s="178">
        <v>6800</v>
      </c>
      <c r="N42" s="178">
        <f t="shared" si="0"/>
        <v>6800</v>
      </c>
      <c r="O42" s="178">
        <f t="shared" si="1"/>
        <v>0</v>
      </c>
      <c r="P42" s="178">
        <f t="shared" si="2"/>
        <v>0</v>
      </c>
      <c r="Q42" s="178">
        <f t="shared" si="3"/>
        <v>0</v>
      </c>
      <c r="R42" s="178">
        <f t="shared" si="4"/>
        <v>0</v>
      </c>
      <c r="S42" s="171">
        <f t="shared" si="17"/>
        <v>-366</v>
      </c>
    </row>
    <row r="43" spans="1:19" hidden="1" outlineLevel="3" x14ac:dyDescent="0.25">
      <c r="A43" s="174" t="s">
        <v>733</v>
      </c>
      <c r="B43" s="175" t="s">
        <v>13</v>
      </c>
      <c r="C43" s="175" t="s">
        <v>1790</v>
      </c>
      <c r="D43" s="175" t="s">
        <v>795</v>
      </c>
      <c r="E43" s="175" t="s">
        <v>2283</v>
      </c>
      <c r="F43" s="172">
        <v>22200043</v>
      </c>
      <c r="G43" s="176">
        <v>44140</v>
      </c>
      <c r="H43" s="176">
        <v>44170</v>
      </c>
      <c r="I43" s="172">
        <v>202010</v>
      </c>
      <c r="J43" s="177"/>
      <c r="K43" s="172">
        <v>0</v>
      </c>
      <c r="L43" s="175" t="s">
        <v>1789</v>
      </c>
      <c r="M43" s="178">
        <v>4500</v>
      </c>
      <c r="N43" s="178">
        <f t="shared" si="0"/>
        <v>4500</v>
      </c>
      <c r="O43" s="178">
        <f t="shared" si="1"/>
        <v>0</v>
      </c>
      <c r="P43" s="178">
        <f t="shared" si="2"/>
        <v>0</v>
      </c>
      <c r="Q43" s="178">
        <f t="shared" si="3"/>
        <v>0</v>
      </c>
      <c r="R43" s="178">
        <f t="shared" si="4"/>
        <v>0</v>
      </c>
      <c r="S43" s="171">
        <f t="shared" si="17"/>
        <v>-26</v>
      </c>
    </row>
    <row r="44" spans="1:19" hidden="1" outlineLevel="2" x14ac:dyDescent="0.25">
      <c r="A44" s="212" t="s">
        <v>2284</v>
      </c>
      <c r="B44" s="213"/>
      <c r="C44" s="213"/>
      <c r="D44" s="214"/>
      <c r="E44" s="214"/>
      <c r="F44" s="215"/>
      <c r="G44" s="216"/>
      <c r="H44" s="216"/>
      <c r="I44" s="215"/>
      <c r="J44" s="217"/>
      <c r="K44" s="215"/>
      <c r="L44" s="214"/>
      <c r="M44" s="228">
        <f t="shared" ref="M44:R44" si="18">SUBTOTAL(9,M38:M43)</f>
        <v>23450</v>
      </c>
      <c r="N44" s="228">
        <f t="shared" si="18"/>
        <v>23450</v>
      </c>
      <c r="O44" s="228">
        <f t="shared" si="18"/>
        <v>0</v>
      </c>
      <c r="P44" s="228">
        <f t="shared" si="18"/>
        <v>0</v>
      </c>
      <c r="Q44" s="228">
        <f t="shared" si="18"/>
        <v>0</v>
      </c>
      <c r="R44" s="228">
        <f t="shared" si="18"/>
        <v>0</v>
      </c>
    </row>
    <row r="45" spans="1:19" hidden="1" outlineLevel="3" x14ac:dyDescent="0.25">
      <c r="A45" s="174" t="s">
        <v>733</v>
      </c>
      <c r="B45" s="175" t="s">
        <v>13</v>
      </c>
      <c r="C45" s="175" t="s">
        <v>825</v>
      </c>
      <c r="D45" s="175" t="s">
        <v>826</v>
      </c>
      <c r="E45" s="175" t="s">
        <v>2285</v>
      </c>
      <c r="F45" s="172">
        <v>22200045</v>
      </c>
      <c r="G45" s="176">
        <v>44140</v>
      </c>
      <c r="H45" s="176">
        <v>44170</v>
      </c>
      <c r="I45" s="172">
        <v>202010</v>
      </c>
      <c r="J45" s="177">
        <v>44221</v>
      </c>
      <c r="K45" s="172">
        <v>202101</v>
      </c>
      <c r="L45" s="175" t="s">
        <v>1789</v>
      </c>
      <c r="M45" s="178">
        <v>4500</v>
      </c>
      <c r="N45" s="178">
        <f t="shared" si="0"/>
        <v>4500</v>
      </c>
      <c r="O45" s="178">
        <f t="shared" si="1"/>
        <v>0</v>
      </c>
      <c r="P45" s="178">
        <f t="shared" si="2"/>
        <v>0</v>
      </c>
      <c r="Q45" s="178">
        <f t="shared" si="3"/>
        <v>0</v>
      </c>
      <c r="R45" s="178">
        <f t="shared" si="4"/>
        <v>0</v>
      </c>
      <c r="S45" s="171">
        <f>_xlfn.DAYS(H45,Siste_dag_i_mnd)</f>
        <v>-26</v>
      </c>
    </row>
    <row r="46" spans="1:19" hidden="1" outlineLevel="2" x14ac:dyDescent="0.25">
      <c r="A46" s="212" t="s">
        <v>2286</v>
      </c>
      <c r="B46" s="213"/>
      <c r="C46" s="213"/>
      <c r="D46" s="214"/>
      <c r="E46" s="214"/>
      <c r="F46" s="215"/>
      <c r="G46" s="216"/>
      <c r="H46" s="216"/>
      <c r="I46" s="215"/>
      <c r="J46" s="217"/>
      <c r="K46" s="215"/>
      <c r="L46" s="214"/>
      <c r="M46" s="228">
        <f t="shared" ref="M46:R46" si="19">SUBTOTAL(9,M45:M45)</f>
        <v>4500</v>
      </c>
      <c r="N46" s="228">
        <f t="shared" si="19"/>
        <v>4500</v>
      </c>
      <c r="O46" s="228">
        <f t="shared" si="19"/>
        <v>0</v>
      </c>
      <c r="P46" s="228">
        <f t="shared" si="19"/>
        <v>0</v>
      </c>
      <c r="Q46" s="228">
        <f t="shared" si="19"/>
        <v>0</v>
      </c>
      <c r="R46" s="228">
        <f t="shared" si="19"/>
        <v>0</v>
      </c>
    </row>
    <row r="47" spans="1:19" hidden="1" outlineLevel="3" x14ac:dyDescent="0.25">
      <c r="A47" s="174" t="s">
        <v>733</v>
      </c>
      <c r="B47" s="175" t="s">
        <v>13</v>
      </c>
      <c r="C47" s="175" t="s">
        <v>1406</v>
      </c>
      <c r="D47" s="175" t="s">
        <v>1407</v>
      </c>
      <c r="E47" s="175" t="s">
        <v>2287</v>
      </c>
      <c r="F47" s="172">
        <v>22200054</v>
      </c>
      <c r="G47" s="176">
        <v>44140</v>
      </c>
      <c r="H47" s="176">
        <v>44170</v>
      </c>
      <c r="I47" s="172">
        <v>202010</v>
      </c>
      <c r="J47" s="177">
        <v>44221</v>
      </c>
      <c r="K47" s="172">
        <v>202101</v>
      </c>
      <c r="L47" s="175" t="s">
        <v>1789</v>
      </c>
      <c r="M47" s="178">
        <v>4500</v>
      </c>
      <c r="N47" s="178">
        <f t="shared" si="0"/>
        <v>4500</v>
      </c>
      <c r="O47" s="178">
        <f t="shared" si="1"/>
        <v>0</v>
      </c>
      <c r="P47" s="178">
        <f t="shared" si="2"/>
        <v>0</v>
      </c>
      <c r="Q47" s="178">
        <f t="shared" si="3"/>
        <v>0</v>
      </c>
      <c r="R47" s="178">
        <f t="shared" si="4"/>
        <v>0</v>
      </c>
      <c r="S47" s="171">
        <f>_xlfn.DAYS(H47,Siste_dag_i_mnd)</f>
        <v>-26</v>
      </c>
    </row>
    <row r="48" spans="1:19" hidden="1" outlineLevel="2" x14ac:dyDescent="0.25">
      <c r="A48" s="212" t="s">
        <v>2288</v>
      </c>
      <c r="B48" s="213"/>
      <c r="C48" s="213"/>
      <c r="D48" s="214"/>
      <c r="E48" s="214"/>
      <c r="F48" s="215"/>
      <c r="G48" s="216"/>
      <c r="H48" s="216"/>
      <c r="I48" s="215"/>
      <c r="J48" s="217"/>
      <c r="K48" s="215"/>
      <c r="L48" s="214"/>
      <c r="M48" s="228">
        <f t="shared" ref="M48:R48" si="20">SUBTOTAL(9,M47:M47)</f>
        <v>4500</v>
      </c>
      <c r="N48" s="228">
        <f t="shared" si="20"/>
        <v>4500</v>
      </c>
      <c r="O48" s="228">
        <f t="shared" si="20"/>
        <v>0</v>
      </c>
      <c r="P48" s="228">
        <f t="shared" si="20"/>
        <v>0</v>
      </c>
      <c r="Q48" s="228">
        <f t="shared" si="20"/>
        <v>0</v>
      </c>
      <c r="R48" s="228">
        <f t="shared" si="20"/>
        <v>0</v>
      </c>
    </row>
    <row r="49" spans="1:19" hidden="1" outlineLevel="3" x14ac:dyDescent="0.25">
      <c r="A49" s="174" t="s">
        <v>733</v>
      </c>
      <c r="B49" s="175" t="s">
        <v>13</v>
      </c>
      <c r="C49" s="175" t="s">
        <v>831</v>
      </c>
      <c r="D49" s="175" t="s">
        <v>801</v>
      </c>
      <c r="E49" s="175" t="s">
        <v>2289</v>
      </c>
      <c r="F49" s="172">
        <v>22200060</v>
      </c>
      <c r="G49" s="176">
        <v>44140</v>
      </c>
      <c r="H49" s="176">
        <v>44170</v>
      </c>
      <c r="I49" s="172">
        <v>202010</v>
      </c>
      <c r="J49" s="177">
        <v>44229</v>
      </c>
      <c r="K49" s="172">
        <v>202102</v>
      </c>
      <c r="L49" s="175" t="s">
        <v>1789</v>
      </c>
      <c r="M49" s="178">
        <v>7500</v>
      </c>
      <c r="N49" s="178">
        <f t="shared" si="0"/>
        <v>7500</v>
      </c>
      <c r="O49" s="178">
        <f t="shared" si="1"/>
        <v>0</v>
      </c>
      <c r="P49" s="178">
        <f t="shared" si="2"/>
        <v>0</v>
      </c>
      <c r="Q49" s="178">
        <f t="shared" si="3"/>
        <v>0</v>
      </c>
      <c r="R49" s="178">
        <f t="shared" si="4"/>
        <v>0</v>
      </c>
      <c r="S49" s="171">
        <f>_xlfn.DAYS(H49,Siste_dag_i_mnd)</f>
        <v>-26</v>
      </c>
    </row>
    <row r="50" spans="1:19" hidden="1" outlineLevel="2" x14ac:dyDescent="0.25">
      <c r="A50" s="212" t="s">
        <v>2290</v>
      </c>
      <c r="B50" s="213"/>
      <c r="C50" s="213"/>
      <c r="D50" s="214"/>
      <c r="E50" s="214"/>
      <c r="F50" s="215"/>
      <c r="G50" s="216"/>
      <c r="H50" s="216"/>
      <c r="I50" s="215"/>
      <c r="J50" s="217"/>
      <c r="K50" s="215"/>
      <c r="L50" s="214"/>
      <c r="M50" s="228">
        <f t="shared" ref="M50:R50" si="21">SUBTOTAL(9,M49:M49)</f>
        <v>7500</v>
      </c>
      <c r="N50" s="228">
        <f t="shared" si="21"/>
        <v>7500</v>
      </c>
      <c r="O50" s="228">
        <f t="shared" si="21"/>
        <v>0</v>
      </c>
      <c r="P50" s="228">
        <f t="shared" si="21"/>
        <v>0</v>
      </c>
      <c r="Q50" s="228">
        <f t="shared" si="21"/>
        <v>0</v>
      </c>
      <c r="R50" s="228">
        <f t="shared" si="21"/>
        <v>0</v>
      </c>
    </row>
    <row r="51" spans="1:19" hidden="1" outlineLevel="3" x14ac:dyDescent="0.25">
      <c r="A51" s="174" t="s">
        <v>733</v>
      </c>
      <c r="B51" s="175" t="s">
        <v>13</v>
      </c>
      <c r="C51" s="175" t="s">
        <v>1793</v>
      </c>
      <c r="D51" s="175" t="s">
        <v>1794</v>
      </c>
      <c r="E51" s="175" t="s">
        <v>2291</v>
      </c>
      <c r="F51" s="172">
        <v>22190058</v>
      </c>
      <c r="G51" s="176">
        <v>43588</v>
      </c>
      <c r="H51" s="176">
        <v>43618</v>
      </c>
      <c r="I51" s="172">
        <v>201904</v>
      </c>
      <c r="J51" s="177"/>
      <c r="K51" s="172">
        <v>0</v>
      </c>
      <c r="L51" s="175" t="s">
        <v>2292</v>
      </c>
      <c r="M51" s="178">
        <v>2400</v>
      </c>
      <c r="N51" s="178">
        <f t="shared" si="0"/>
        <v>2400</v>
      </c>
      <c r="O51" s="178">
        <f t="shared" si="1"/>
        <v>0</v>
      </c>
      <c r="P51" s="178">
        <f t="shared" si="2"/>
        <v>0</v>
      </c>
      <c r="Q51" s="178">
        <f t="shared" si="3"/>
        <v>0</v>
      </c>
      <c r="R51" s="178">
        <f t="shared" si="4"/>
        <v>0</v>
      </c>
      <c r="S51" s="171">
        <f>_xlfn.DAYS(H51,Siste_dag_i_mnd)</f>
        <v>-578</v>
      </c>
    </row>
    <row r="52" spans="1:19" hidden="1" outlineLevel="3" x14ac:dyDescent="0.25">
      <c r="A52" s="174" t="s">
        <v>733</v>
      </c>
      <c r="B52" s="175" t="s">
        <v>13</v>
      </c>
      <c r="C52" s="175" t="s">
        <v>1793</v>
      </c>
      <c r="D52" s="175" t="s">
        <v>1794</v>
      </c>
      <c r="E52" s="175" t="s">
        <v>2293</v>
      </c>
      <c r="F52" s="172">
        <v>22190156</v>
      </c>
      <c r="G52" s="176">
        <v>43800</v>
      </c>
      <c r="H52" s="176">
        <v>43830</v>
      </c>
      <c r="I52" s="172">
        <v>201912</v>
      </c>
      <c r="J52" s="177"/>
      <c r="K52" s="172">
        <v>0</v>
      </c>
      <c r="L52" s="175" t="s">
        <v>2282</v>
      </c>
      <c r="M52" s="178">
        <v>3400</v>
      </c>
      <c r="N52" s="178">
        <f t="shared" si="0"/>
        <v>3400</v>
      </c>
      <c r="O52" s="178">
        <f t="shared" si="1"/>
        <v>0</v>
      </c>
      <c r="P52" s="178">
        <f t="shared" si="2"/>
        <v>0</v>
      </c>
      <c r="Q52" s="178">
        <f t="shared" si="3"/>
        <v>0</v>
      </c>
      <c r="R52" s="178">
        <f t="shared" si="4"/>
        <v>0</v>
      </c>
      <c r="S52" s="171">
        <f>_xlfn.DAYS(H52,Siste_dag_i_mnd)</f>
        <v>-366</v>
      </c>
    </row>
    <row r="53" spans="1:19" hidden="1" outlineLevel="3" x14ac:dyDescent="0.25">
      <c r="A53" s="174" t="s">
        <v>733</v>
      </c>
      <c r="B53" s="175" t="s">
        <v>13</v>
      </c>
      <c r="C53" s="175" t="s">
        <v>1793</v>
      </c>
      <c r="D53" s="175" t="s">
        <v>1794</v>
      </c>
      <c r="E53" s="175" t="s">
        <v>2294</v>
      </c>
      <c r="F53" s="172">
        <v>22200059</v>
      </c>
      <c r="G53" s="176">
        <v>44140</v>
      </c>
      <c r="H53" s="176">
        <v>44170</v>
      </c>
      <c r="I53" s="172">
        <v>202010</v>
      </c>
      <c r="J53" s="177"/>
      <c r="K53" s="172">
        <v>0</v>
      </c>
      <c r="L53" s="175" t="s">
        <v>1789</v>
      </c>
      <c r="M53" s="178">
        <v>4500</v>
      </c>
      <c r="N53" s="178">
        <f t="shared" si="0"/>
        <v>4500</v>
      </c>
      <c r="O53" s="178">
        <f t="shared" si="1"/>
        <v>0</v>
      </c>
      <c r="P53" s="178">
        <f t="shared" si="2"/>
        <v>0</v>
      </c>
      <c r="Q53" s="178">
        <f t="shared" si="3"/>
        <v>0</v>
      </c>
      <c r="R53" s="178">
        <f t="shared" si="4"/>
        <v>0</v>
      </c>
      <c r="S53" s="171">
        <f>_xlfn.DAYS(H53,Siste_dag_i_mnd)</f>
        <v>-26</v>
      </c>
    </row>
    <row r="54" spans="1:19" hidden="1" outlineLevel="2" x14ac:dyDescent="0.25">
      <c r="A54" s="212" t="s">
        <v>2295</v>
      </c>
      <c r="B54" s="213"/>
      <c r="C54" s="213"/>
      <c r="D54" s="214"/>
      <c r="E54" s="214"/>
      <c r="F54" s="215"/>
      <c r="G54" s="216"/>
      <c r="H54" s="216"/>
      <c r="I54" s="215"/>
      <c r="J54" s="217"/>
      <c r="K54" s="215"/>
      <c r="L54" s="214"/>
      <c r="M54" s="228">
        <f t="shared" ref="M54:R54" si="22">SUBTOTAL(9,M51:M53)</f>
        <v>10300</v>
      </c>
      <c r="N54" s="228">
        <f t="shared" si="22"/>
        <v>10300</v>
      </c>
      <c r="O54" s="228">
        <f t="shared" si="22"/>
        <v>0</v>
      </c>
      <c r="P54" s="228">
        <f t="shared" si="22"/>
        <v>0</v>
      </c>
      <c r="Q54" s="228">
        <f t="shared" si="22"/>
        <v>0</v>
      </c>
      <c r="R54" s="228">
        <f t="shared" si="22"/>
        <v>0</v>
      </c>
    </row>
    <row r="55" spans="1:19" hidden="1" outlineLevel="3" x14ac:dyDescent="0.25">
      <c r="A55" s="174" t="s">
        <v>733</v>
      </c>
      <c r="B55" s="175" t="s">
        <v>13</v>
      </c>
      <c r="C55" s="175" t="s">
        <v>828</v>
      </c>
      <c r="D55" s="175" t="s">
        <v>821</v>
      </c>
      <c r="E55" s="175" t="s">
        <v>2296</v>
      </c>
      <c r="F55" s="172">
        <v>22200071</v>
      </c>
      <c r="G55" s="176">
        <v>44182</v>
      </c>
      <c r="H55" s="176">
        <v>44212</v>
      </c>
      <c r="I55" s="172">
        <v>202012</v>
      </c>
      <c r="J55" s="177"/>
      <c r="K55" s="172">
        <v>0</v>
      </c>
      <c r="L55" s="175" t="s">
        <v>2017</v>
      </c>
      <c r="M55" s="178">
        <v>275631.25</v>
      </c>
      <c r="N55" s="178">
        <f t="shared" si="0"/>
        <v>0</v>
      </c>
      <c r="O55" s="178">
        <f t="shared" si="1"/>
        <v>0</v>
      </c>
      <c r="P55" s="178">
        <f t="shared" si="2"/>
        <v>275631.25</v>
      </c>
      <c r="Q55" s="178">
        <f t="shared" si="3"/>
        <v>0</v>
      </c>
      <c r="R55" s="178">
        <f t="shared" si="4"/>
        <v>0</v>
      </c>
      <c r="S55" s="171">
        <f>_xlfn.DAYS(H55,Siste_dag_i_mnd)</f>
        <v>16</v>
      </c>
    </row>
    <row r="56" spans="1:19" hidden="1" outlineLevel="2" x14ac:dyDescent="0.25">
      <c r="A56" s="212" t="s">
        <v>2297</v>
      </c>
      <c r="B56" s="213"/>
      <c r="C56" s="213"/>
      <c r="D56" s="214"/>
      <c r="E56" s="214"/>
      <c r="F56" s="215"/>
      <c r="G56" s="216"/>
      <c r="H56" s="216"/>
      <c r="I56" s="215"/>
      <c r="J56" s="217"/>
      <c r="K56" s="215"/>
      <c r="L56" s="214"/>
      <c r="M56" s="228">
        <f t="shared" ref="M56:R56" si="23">SUBTOTAL(9,M55:M55)</f>
        <v>275631.25</v>
      </c>
      <c r="N56" s="228">
        <f t="shared" si="23"/>
        <v>0</v>
      </c>
      <c r="O56" s="228">
        <f t="shared" si="23"/>
        <v>0</v>
      </c>
      <c r="P56" s="228">
        <f t="shared" si="23"/>
        <v>275631.25</v>
      </c>
      <c r="Q56" s="228">
        <f t="shared" si="23"/>
        <v>0</v>
      </c>
      <c r="R56" s="228">
        <f t="shared" si="23"/>
        <v>0</v>
      </c>
    </row>
    <row r="57" spans="1:19" hidden="1" outlineLevel="3" x14ac:dyDescent="0.25">
      <c r="A57" s="174" t="s">
        <v>733</v>
      </c>
      <c r="B57" s="175" t="s">
        <v>13</v>
      </c>
      <c r="C57" s="175" t="s">
        <v>765</v>
      </c>
      <c r="D57" s="175" t="s">
        <v>766</v>
      </c>
      <c r="E57" s="175" t="s">
        <v>2298</v>
      </c>
      <c r="F57" s="172">
        <v>22200081</v>
      </c>
      <c r="G57" s="176">
        <v>44196</v>
      </c>
      <c r="H57" s="176">
        <v>44241</v>
      </c>
      <c r="I57" s="172">
        <v>202012</v>
      </c>
      <c r="J57" s="177"/>
      <c r="K57" s="172">
        <v>0</v>
      </c>
      <c r="L57" s="175" t="s">
        <v>2025</v>
      </c>
      <c r="M57" s="178">
        <v>134772.73000000001</v>
      </c>
      <c r="N57" s="178">
        <f t="shared" si="0"/>
        <v>0</v>
      </c>
      <c r="O57" s="178">
        <f t="shared" si="1"/>
        <v>0</v>
      </c>
      <c r="P57" s="178">
        <f t="shared" si="2"/>
        <v>0</v>
      </c>
      <c r="Q57" s="178">
        <f t="shared" si="3"/>
        <v>0</v>
      </c>
      <c r="R57" s="178">
        <f t="shared" si="4"/>
        <v>134772.73000000001</v>
      </c>
      <c r="S57" s="171">
        <f>_xlfn.DAYS(H57,Siste_dag_i_mnd)</f>
        <v>45</v>
      </c>
    </row>
    <row r="58" spans="1:19" hidden="1" outlineLevel="2" x14ac:dyDescent="0.25">
      <c r="A58" s="212" t="s">
        <v>2299</v>
      </c>
      <c r="B58" s="213"/>
      <c r="C58" s="213"/>
      <c r="D58" s="214"/>
      <c r="E58" s="214"/>
      <c r="F58" s="215"/>
      <c r="G58" s="216"/>
      <c r="H58" s="216"/>
      <c r="I58" s="215"/>
      <c r="J58" s="217"/>
      <c r="K58" s="215"/>
      <c r="L58" s="214"/>
      <c r="M58" s="228">
        <f t="shared" ref="M58:R58" si="24">SUBTOTAL(9,M57:M57)</f>
        <v>134772.73000000001</v>
      </c>
      <c r="N58" s="228">
        <f t="shared" si="24"/>
        <v>0</v>
      </c>
      <c r="O58" s="228">
        <f t="shared" si="24"/>
        <v>0</v>
      </c>
      <c r="P58" s="228">
        <f t="shared" si="24"/>
        <v>0</v>
      </c>
      <c r="Q58" s="228">
        <f t="shared" si="24"/>
        <v>0</v>
      </c>
      <c r="R58" s="228">
        <f t="shared" si="24"/>
        <v>134772.73000000001</v>
      </c>
    </row>
    <row r="59" spans="1:19" hidden="1" outlineLevel="3" x14ac:dyDescent="0.25">
      <c r="A59" s="174" t="s">
        <v>733</v>
      </c>
      <c r="B59" s="175" t="s">
        <v>13</v>
      </c>
      <c r="C59" s="175" t="s">
        <v>2300</v>
      </c>
      <c r="D59" s="175" t="s">
        <v>2301</v>
      </c>
      <c r="E59" s="175" t="s">
        <v>2302</v>
      </c>
      <c r="F59" s="172">
        <v>22130010</v>
      </c>
      <c r="G59" s="176">
        <v>41334</v>
      </c>
      <c r="H59" s="176">
        <v>41364</v>
      </c>
      <c r="I59" s="172">
        <v>201302</v>
      </c>
      <c r="J59" s="177"/>
      <c r="K59" s="172">
        <v>0</v>
      </c>
      <c r="L59" s="175" t="s">
        <v>2303</v>
      </c>
      <c r="M59" s="178">
        <v>2500</v>
      </c>
      <c r="N59" s="178">
        <f t="shared" si="0"/>
        <v>2500</v>
      </c>
      <c r="O59" s="178">
        <f t="shared" si="1"/>
        <v>0</v>
      </c>
      <c r="P59" s="178">
        <f t="shared" si="2"/>
        <v>0</v>
      </c>
      <c r="Q59" s="178">
        <f t="shared" si="3"/>
        <v>0</v>
      </c>
      <c r="R59" s="178">
        <f t="shared" si="4"/>
        <v>0</v>
      </c>
      <c r="S59" s="171">
        <f>_xlfn.DAYS(H59,Siste_dag_i_mnd)</f>
        <v>-2832</v>
      </c>
    </row>
    <row r="60" spans="1:19" hidden="1" outlineLevel="2" x14ac:dyDescent="0.25">
      <c r="A60" s="212" t="s">
        <v>2304</v>
      </c>
      <c r="B60" s="213"/>
      <c r="C60" s="213"/>
      <c r="D60" s="214"/>
      <c r="E60" s="214"/>
      <c r="F60" s="215"/>
      <c r="G60" s="216"/>
      <c r="H60" s="216"/>
      <c r="I60" s="215"/>
      <c r="J60" s="217"/>
      <c r="K60" s="215"/>
      <c r="L60" s="214"/>
      <c r="M60" s="228">
        <f t="shared" ref="M60:R60" si="25">SUBTOTAL(9,M59:M59)</f>
        <v>2500</v>
      </c>
      <c r="N60" s="228">
        <f t="shared" si="25"/>
        <v>2500</v>
      </c>
      <c r="O60" s="228">
        <f t="shared" si="25"/>
        <v>0</v>
      </c>
      <c r="P60" s="228">
        <f t="shared" si="25"/>
        <v>0</v>
      </c>
      <c r="Q60" s="228">
        <f t="shared" si="25"/>
        <v>0</v>
      </c>
      <c r="R60" s="228">
        <f t="shared" si="25"/>
        <v>0</v>
      </c>
    </row>
    <row r="61" spans="1:19" hidden="1" outlineLevel="3" x14ac:dyDescent="0.25">
      <c r="A61" s="174" t="s">
        <v>733</v>
      </c>
      <c r="B61" s="175" t="s">
        <v>13</v>
      </c>
      <c r="C61" s="175" t="s">
        <v>1404</v>
      </c>
      <c r="D61" s="175" t="s">
        <v>1405</v>
      </c>
      <c r="E61" s="175" t="s">
        <v>2305</v>
      </c>
      <c r="F61" s="172">
        <v>22200016</v>
      </c>
      <c r="G61" s="176">
        <v>43991</v>
      </c>
      <c r="H61" s="176">
        <v>44021</v>
      </c>
      <c r="I61" s="172">
        <v>202006</v>
      </c>
      <c r="J61" s="177"/>
      <c r="K61" s="172">
        <v>0</v>
      </c>
      <c r="L61" s="175" t="s">
        <v>1400</v>
      </c>
      <c r="M61" s="178">
        <v>1300</v>
      </c>
      <c r="N61" s="178">
        <f t="shared" si="0"/>
        <v>1300</v>
      </c>
      <c r="O61" s="178">
        <f t="shared" si="1"/>
        <v>0</v>
      </c>
      <c r="P61" s="178">
        <f t="shared" si="2"/>
        <v>0</v>
      </c>
      <c r="Q61" s="178">
        <f t="shared" si="3"/>
        <v>0</v>
      </c>
      <c r="R61" s="178">
        <f t="shared" si="4"/>
        <v>0</v>
      </c>
      <c r="S61" s="171">
        <f>_xlfn.DAYS(H61,Siste_dag_i_mnd)</f>
        <v>-175</v>
      </c>
    </row>
    <row r="62" spans="1:19" hidden="1" outlineLevel="2" x14ac:dyDescent="0.25">
      <c r="A62" s="212" t="s">
        <v>2306</v>
      </c>
      <c r="B62" s="213"/>
      <c r="C62" s="213"/>
      <c r="D62" s="214"/>
      <c r="E62" s="214"/>
      <c r="F62" s="215"/>
      <c r="G62" s="216"/>
      <c r="H62" s="216"/>
      <c r="I62" s="215"/>
      <c r="J62" s="217"/>
      <c r="K62" s="215"/>
      <c r="L62" s="214"/>
      <c r="M62" s="228">
        <f t="shared" ref="M62:R62" si="26">SUBTOTAL(9,M61:M61)</f>
        <v>1300</v>
      </c>
      <c r="N62" s="228">
        <f t="shared" si="26"/>
        <v>1300</v>
      </c>
      <c r="O62" s="228">
        <f t="shared" si="26"/>
        <v>0</v>
      </c>
      <c r="P62" s="228">
        <f t="shared" si="26"/>
        <v>0</v>
      </c>
      <c r="Q62" s="228">
        <f t="shared" si="26"/>
        <v>0</v>
      </c>
      <c r="R62" s="228">
        <f t="shared" si="26"/>
        <v>0</v>
      </c>
    </row>
    <row r="63" spans="1:19" hidden="1" outlineLevel="3" x14ac:dyDescent="0.25">
      <c r="A63" s="174" t="s">
        <v>733</v>
      </c>
      <c r="B63" s="175" t="s">
        <v>13</v>
      </c>
      <c r="C63" s="175" t="s">
        <v>2307</v>
      </c>
      <c r="D63" s="175" t="s">
        <v>2308</v>
      </c>
      <c r="E63" s="175" t="s">
        <v>2309</v>
      </c>
      <c r="F63" s="172">
        <v>22190106</v>
      </c>
      <c r="G63" s="176">
        <v>43753</v>
      </c>
      <c r="H63" s="176">
        <v>43783</v>
      </c>
      <c r="I63" s="172">
        <v>201909</v>
      </c>
      <c r="J63" s="177"/>
      <c r="K63" s="172">
        <v>0</v>
      </c>
      <c r="L63" s="175" t="s">
        <v>2310</v>
      </c>
      <c r="M63" s="178">
        <v>1460</v>
      </c>
      <c r="N63" s="178">
        <f t="shared" si="0"/>
        <v>1460</v>
      </c>
      <c r="O63" s="178">
        <f t="shared" si="1"/>
        <v>0</v>
      </c>
      <c r="P63" s="178">
        <f t="shared" si="2"/>
        <v>0</v>
      </c>
      <c r="Q63" s="178">
        <f t="shared" si="3"/>
        <v>0</v>
      </c>
      <c r="R63" s="178">
        <f t="shared" si="4"/>
        <v>0</v>
      </c>
      <c r="S63" s="171">
        <f>_xlfn.DAYS(H63,Siste_dag_i_mnd)</f>
        <v>-413</v>
      </c>
    </row>
    <row r="64" spans="1:19" hidden="1" outlineLevel="2" x14ac:dyDescent="0.25">
      <c r="A64" s="212" t="s">
        <v>2311</v>
      </c>
      <c r="B64" s="213"/>
      <c r="C64" s="213"/>
      <c r="D64" s="214"/>
      <c r="E64" s="214"/>
      <c r="F64" s="215"/>
      <c r="G64" s="216"/>
      <c r="H64" s="216"/>
      <c r="I64" s="215"/>
      <c r="J64" s="217"/>
      <c r="K64" s="215"/>
      <c r="L64" s="214"/>
      <c r="M64" s="228">
        <f t="shared" ref="M64:R64" si="27">SUBTOTAL(9,M63:M63)</f>
        <v>1460</v>
      </c>
      <c r="N64" s="228">
        <f t="shared" si="27"/>
        <v>1460</v>
      </c>
      <c r="O64" s="228">
        <f t="shared" si="27"/>
        <v>0</v>
      </c>
      <c r="P64" s="228">
        <f t="shared" si="27"/>
        <v>0</v>
      </c>
      <c r="Q64" s="228">
        <f t="shared" si="27"/>
        <v>0</v>
      </c>
      <c r="R64" s="228">
        <f t="shared" si="27"/>
        <v>0</v>
      </c>
    </row>
    <row r="65" spans="1:18" outlineLevel="1" collapsed="1" x14ac:dyDescent="0.25">
      <c r="A65" s="219" t="s">
        <v>2312</v>
      </c>
      <c r="B65" s="220"/>
      <c r="C65" s="214"/>
      <c r="D65" s="214"/>
      <c r="E65" s="214"/>
      <c r="F65" s="215"/>
      <c r="G65" s="216"/>
      <c r="H65" s="216"/>
      <c r="I65" s="215"/>
      <c r="J65" s="217"/>
      <c r="K65" s="215"/>
      <c r="L65" s="214"/>
      <c r="M65" s="218">
        <f t="shared" ref="M65:R65" si="28">SUBTOTAL(9,M2:M64)</f>
        <v>1363018.7599999998</v>
      </c>
      <c r="N65" s="218">
        <f t="shared" si="28"/>
        <v>107960</v>
      </c>
      <c r="O65" s="218">
        <f t="shared" si="28"/>
        <v>0</v>
      </c>
      <c r="P65" s="218">
        <f t="shared" si="28"/>
        <v>653618.48</v>
      </c>
      <c r="Q65" s="218">
        <f t="shared" si="28"/>
        <v>466667.54999999993</v>
      </c>
      <c r="R65" s="218">
        <f t="shared" si="28"/>
        <v>134772.73000000001</v>
      </c>
    </row>
    <row r="66" spans="1:18" x14ac:dyDescent="0.25">
      <c r="A66" s="221" t="s">
        <v>215</v>
      </c>
      <c r="B66" s="222"/>
      <c r="C66" s="222"/>
      <c r="D66" s="222"/>
      <c r="E66" s="222"/>
      <c r="F66" s="223"/>
      <c r="G66" s="224"/>
      <c r="H66" s="224"/>
      <c r="I66" s="223"/>
      <c r="J66" s="225"/>
      <c r="K66" s="223"/>
      <c r="L66" s="222"/>
      <c r="M66" s="226">
        <f t="shared" ref="M66:R66" si="29">SUBTOTAL(9,M2:M65)</f>
        <v>1363018.7599999998</v>
      </c>
      <c r="N66" s="226">
        <f t="shared" si="29"/>
        <v>107960</v>
      </c>
      <c r="O66" s="226">
        <f t="shared" si="29"/>
        <v>0</v>
      </c>
      <c r="P66" s="226">
        <f t="shared" si="29"/>
        <v>653618.48</v>
      </c>
      <c r="Q66" s="226">
        <f t="shared" si="29"/>
        <v>466667.54999999993</v>
      </c>
      <c r="R66" s="226">
        <f t="shared" si="29"/>
        <v>134772.73000000001</v>
      </c>
    </row>
    <row r="67" spans="1:18" x14ac:dyDescent="0.25">
      <c r="K67" s="172"/>
    </row>
  </sheetData>
  <pageMargins left="0.70866141732283472" right="0.70866141732283472" top="0.74803149606299213" bottom="0.74803149606299213" header="0.31496062992125984" footer="0.31496062992125984"/>
  <pageSetup paperSize="9" scale="55" fitToHeight="0" orientation="landscape" verticalDpi="0" r:id="rId1"/>
  <headerFooter>
    <oddFooter>&amp;L&amp;A&amp;Cutskrift &amp;D kl &amp;T&amp;RSide &amp;P av &amp;N</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P73"/>
  <sheetViews>
    <sheetView showGridLines="0" workbookViewId="0">
      <pane xSplit="1" ySplit="1" topLeftCell="B2" activePane="bottomRight" state="frozen"/>
      <selection pane="topRight" activeCell="B1" sqref="B1"/>
      <selection pane="bottomLeft" activeCell="A5" sqref="A5"/>
      <selection pane="bottomRight" activeCell="B4" sqref="B4"/>
    </sheetView>
  </sheetViews>
  <sheetFormatPr baseColWidth="10" defaultColWidth="11.42578125" defaultRowHeight="15" outlineLevelRow="3" x14ac:dyDescent="0.25"/>
  <cols>
    <col min="1" max="1" width="20.7109375" style="172" bestFit="1" customWidth="1"/>
    <col min="2" max="2" width="12.5703125" style="171" bestFit="1" customWidth="1"/>
    <col min="3" max="3" width="15.140625" style="172" bestFit="1" customWidth="1"/>
    <col min="4" max="4" width="15.42578125" style="172" bestFit="1" customWidth="1"/>
    <col min="5" max="5" width="56" style="171" customWidth="1"/>
    <col min="6" max="6" width="20.7109375" style="171" customWidth="1"/>
    <col min="7" max="8" width="12.7109375" style="172" customWidth="1"/>
    <col min="9" max="10" width="12.7109375" style="171" hidden="1" customWidth="1"/>
    <col min="11" max="15" width="20.7109375" style="171" customWidth="1"/>
    <col min="16" max="16" width="0" style="171" hidden="1" customWidth="1"/>
    <col min="17" max="16384" width="11.42578125" style="171"/>
  </cols>
  <sheetData>
    <row r="1" spans="1:16" s="173" customFormat="1" ht="30" x14ac:dyDescent="0.25">
      <c r="A1" s="179" t="s">
        <v>216</v>
      </c>
      <c r="B1" s="180" t="s">
        <v>217</v>
      </c>
      <c r="C1" s="180" t="s">
        <v>208</v>
      </c>
      <c r="D1" s="180" t="s">
        <v>193</v>
      </c>
      <c r="E1" s="180" t="s">
        <v>200</v>
      </c>
      <c r="F1" s="233" t="s">
        <v>201</v>
      </c>
      <c r="G1" s="180" t="s">
        <v>212</v>
      </c>
      <c r="H1" s="180" t="s">
        <v>218</v>
      </c>
      <c r="I1" s="180" t="s">
        <v>211</v>
      </c>
      <c r="J1" s="181" t="s">
        <v>219</v>
      </c>
      <c r="K1" s="233" t="s">
        <v>254</v>
      </c>
      <c r="L1" s="181" t="s">
        <v>224</v>
      </c>
      <c r="M1" s="181" t="s">
        <v>225</v>
      </c>
      <c r="N1" s="181" t="s">
        <v>226</v>
      </c>
      <c r="O1" s="181" t="s">
        <v>227</v>
      </c>
    </row>
    <row r="2" spans="1:16" hidden="1" outlineLevel="3" x14ac:dyDescent="0.25">
      <c r="A2" s="182" t="s">
        <v>858</v>
      </c>
      <c r="B2" s="175" t="s">
        <v>859</v>
      </c>
      <c r="C2" s="183" t="s">
        <v>2313</v>
      </c>
      <c r="D2" s="172">
        <v>1300000639</v>
      </c>
      <c r="E2" s="175" t="s">
        <v>62</v>
      </c>
      <c r="F2" s="234">
        <v>-4668</v>
      </c>
      <c r="G2" s="176">
        <v>44210</v>
      </c>
      <c r="H2" s="176">
        <v>44209</v>
      </c>
      <c r="I2" s="184">
        <v>202012</v>
      </c>
      <c r="J2" s="185">
        <v>202101</v>
      </c>
      <c r="K2" s="234">
        <f t="shared" ref="K2:K65" si="0">IF(P2&lt;=0,F2,0)</f>
        <v>0</v>
      </c>
      <c r="L2" s="238">
        <f t="shared" ref="L2:L65" si="1">IF(AND($P2&gt;=1,$P2&lt;7),$F2,0)</f>
        <v>0</v>
      </c>
      <c r="M2" s="238">
        <f t="shared" ref="M2:M65" si="2">IF(AND($P2&gt;=8,$P2&lt;21),$F2,0)</f>
        <v>-4668</v>
      </c>
      <c r="N2" s="238">
        <f t="shared" ref="N2:N65" si="3">IF(AND($P2&gt;=22,$P2&lt;42),$F2,0)</f>
        <v>0</v>
      </c>
      <c r="O2" s="238">
        <f t="shared" ref="O2:O65" si="4">IF($P2&gt;=43,$F2,0)</f>
        <v>0</v>
      </c>
      <c r="P2" s="171">
        <f>_xlfn.DAYS(H2,Siste_dag_i_mnd)</f>
        <v>13</v>
      </c>
    </row>
    <row r="3" spans="1:16" outlineLevel="2" collapsed="1" x14ac:dyDescent="0.25">
      <c r="A3" s="186" t="s">
        <v>858</v>
      </c>
      <c r="B3" s="187" t="s">
        <v>859</v>
      </c>
      <c r="C3" s="188"/>
      <c r="D3" s="189"/>
      <c r="E3" s="190"/>
      <c r="F3" s="235">
        <f>SUBTOTAL(9,F2:F2)</f>
        <v>-4668</v>
      </c>
      <c r="G3" s="191"/>
      <c r="H3" s="191"/>
      <c r="I3" s="192"/>
      <c r="J3" s="193"/>
      <c r="K3" s="235">
        <f>SUBTOTAL(9,K2:K2)</f>
        <v>0</v>
      </c>
      <c r="L3" s="239">
        <f>SUBTOTAL(9,L2:L2)</f>
        <v>0</v>
      </c>
      <c r="M3" s="239">
        <f>SUBTOTAL(9,M2:M2)</f>
        <v>-4668</v>
      </c>
      <c r="N3" s="239">
        <f>SUBTOTAL(9,N2:N2)</f>
        <v>0</v>
      </c>
      <c r="O3" s="239">
        <f>SUBTOTAL(9,O2:O2)</f>
        <v>0</v>
      </c>
    </row>
    <row r="4" spans="1:16" hidden="1" outlineLevel="3" x14ac:dyDescent="0.25">
      <c r="A4" s="182" t="s">
        <v>849</v>
      </c>
      <c r="B4" s="175" t="s">
        <v>850</v>
      </c>
      <c r="C4" s="183" t="s">
        <v>2314</v>
      </c>
      <c r="D4" s="172">
        <v>1300000661</v>
      </c>
      <c r="E4" s="175" t="s">
        <v>62</v>
      </c>
      <c r="F4" s="234">
        <v>-610</v>
      </c>
      <c r="G4" s="176">
        <v>44217</v>
      </c>
      <c r="H4" s="176">
        <v>44217</v>
      </c>
      <c r="I4" s="184">
        <v>202012</v>
      </c>
      <c r="J4" s="185">
        <v>202101</v>
      </c>
      <c r="K4" s="234">
        <f t="shared" si="0"/>
        <v>0</v>
      </c>
      <c r="L4" s="238">
        <f t="shared" si="1"/>
        <v>0</v>
      </c>
      <c r="M4" s="238">
        <f t="shared" si="2"/>
        <v>0</v>
      </c>
      <c r="N4" s="238">
        <f t="shared" si="3"/>
        <v>0</v>
      </c>
      <c r="O4" s="238">
        <f t="shared" si="4"/>
        <v>0</v>
      </c>
      <c r="P4" s="171">
        <f>_xlfn.DAYS(H4,Siste_dag_i_mnd)</f>
        <v>21</v>
      </c>
    </row>
    <row r="5" spans="1:16" hidden="1" outlineLevel="3" x14ac:dyDescent="0.25">
      <c r="A5" s="182" t="s">
        <v>849</v>
      </c>
      <c r="B5" s="175" t="s">
        <v>850</v>
      </c>
      <c r="C5" s="183" t="s">
        <v>2315</v>
      </c>
      <c r="D5" s="172">
        <v>1300000662</v>
      </c>
      <c r="E5" s="175" t="s">
        <v>62</v>
      </c>
      <c r="F5" s="234">
        <v>-490</v>
      </c>
      <c r="G5" s="176">
        <v>44217</v>
      </c>
      <c r="H5" s="176">
        <v>44217</v>
      </c>
      <c r="I5" s="184">
        <v>202012</v>
      </c>
      <c r="J5" s="185">
        <v>202101</v>
      </c>
      <c r="K5" s="234">
        <f t="shared" si="0"/>
        <v>0</v>
      </c>
      <c r="L5" s="238">
        <f t="shared" si="1"/>
        <v>0</v>
      </c>
      <c r="M5" s="238">
        <f t="shared" si="2"/>
        <v>0</v>
      </c>
      <c r="N5" s="238">
        <f t="shared" si="3"/>
        <v>0</v>
      </c>
      <c r="O5" s="238">
        <f t="shared" si="4"/>
        <v>0</v>
      </c>
      <c r="P5" s="171">
        <f>_xlfn.DAYS(H5,Siste_dag_i_mnd)</f>
        <v>21</v>
      </c>
    </row>
    <row r="6" spans="1:16" hidden="1" outlineLevel="3" x14ac:dyDescent="0.25">
      <c r="A6" s="182" t="s">
        <v>849</v>
      </c>
      <c r="B6" s="175" t="s">
        <v>850</v>
      </c>
      <c r="C6" s="183" t="s">
        <v>2316</v>
      </c>
      <c r="D6" s="172">
        <v>1300000663</v>
      </c>
      <c r="E6" s="175" t="s">
        <v>62</v>
      </c>
      <c r="F6" s="234">
        <v>-660</v>
      </c>
      <c r="G6" s="176">
        <v>44217</v>
      </c>
      <c r="H6" s="176">
        <v>44217</v>
      </c>
      <c r="I6" s="184">
        <v>202012</v>
      </c>
      <c r="J6" s="185">
        <v>202101</v>
      </c>
      <c r="K6" s="234">
        <f t="shared" si="0"/>
        <v>0</v>
      </c>
      <c r="L6" s="238">
        <f t="shared" si="1"/>
        <v>0</v>
      </c>
      <c r="M6" s="238">
        <f t="shared" si="2"/>
        <v>0</v>
      </c>
      <c r="N6" s="238">
        <f t="shared" si="3"/>
        <v>0</v>
      </c>
      <c r="O6" s="238">
        <f t="shared" si="4"/>
        <v>0</v>
      </c>
      <c r="P6" s="171">
        <f>_xlfn.DAYS(H6,Siste_dag_i_mnd)</f>
        <v>21</v>
      </c>
    </row>
    <row r="7" spans="1:16" hidden="1" outlineLevel="3" x14ac:dyDescent="0.25">
      <c r="A7" s="182" t="s">
        <v>849</v>
      </c>
      <c r="B7" s="175" t="s">
        <v>850</v>
      </c>
      <c r="C7" s="183" t="s">
        <v>2317</v>
      </c>
      <c r="D7" s="172">
        <v>1300000664</v>
      </c>
      <c r="E7" s="175" t="s">
        <v>62</v>
      </c>
      <c r="F7" s="234">
        <v>-590</v>
      </c>
      <c r="G7" s="176">
        <v>44217</v>
      </c>
      <c r="H7" s="176">
        <v>44217</v>
      </c>
      <c r="I7" s="184">
        <v>202012</v>
      </c>
      <c r="J7" s="185">
        <v>202101</v>
      </c>
      <c r="K7" s="234">
        <f t="shared" si="0"/>
        <v>0</v>
      </c>
      <c r="L7" s="238">
        <f t="shared" si="1"/>
        <v>0</v>
      </c>
      <c r="M7" s="238">
        <f t="shared" si="2"/>
        <v>0</v>
      </c>
      <c r="N7" s="238">
        <f t="shared" si="3"/>
        <v>0</v>
      </c>
      <c r="O7" s="238">
        <f t="shared" si="4"/>
        <v>0</v>
      </c>
      <c r="P7" s="171">
        <f>_xlfn.DAYS(H7,Siste_dag_i_mnd)</f>
        <v>21</v>
      </c>
    </row>
    <row r="8" spans="1:16" hidden="1" outlineLevel="3" x14ac:dyDescent="0.25">
      <c r="A8" s="182" t="s">
        <v>849</v>
      </c>
      <c r="B8" s="175" t="s">
        <v>850</v>
      </c>
      <c r="C8" s="183" t="s">
        <v>2318</v>
      </c>
      <c r="D8" s="172">
        <v>1300000666</v>
      </c>
      <c r="E8" s="175" t="s">
        <v>62</v>
      </c>
      <c r="F8" s="234">
        <v>-560</v>
      </c>
      <c r="G8" s="176">
        <v>44217</v>
      </c>
      <c r="H8" s="176">
        <v>44217</v>
      </c>
      <c r="I8" s="184">
        <v>202012</v>
      </c>
      <c r="J8" s="185">
        <v>202101</v>
      </c>
      <c r="K8" s="234">
        <f t="shared" si="0"/>
        <v>0</v>
      </c>
      <c r="L8" s="238">
        <f t="shared" si="1"/>
        <v>0</v>
      </c>
      <c r="M8" s="238">
        <f t="shared" si="2"/>
        <v>0</v>
      </c>
      <c r="N8" s="238">
        <f t="shared" si="3"/>
        <v>0</v>
      </c>
      <c r="O8" s="238">
        <f t="shared" si="4"/>
        <v>0</v>
      </c>
      <c r="P8" s="171">
        <f>_xlfn.DAYS(H8,Siste_dag_i_mnd)</f>
        <v>21</v>
      </c>
    </row>
    <row r="9" spans="1:16" outlineLevel="2" collapsed="1" x14ac:dyDescent="0.25">
      <c r="A9" s="186" t="s">
        <v>849</v>
      </c>
      <c r="B9" s="187" t="s">
        <v>850</v>
      </c>
      <c r="C9" s="188"/>
      <c r="D9" s="189"/>
      <c r="E9" s="190"/>
      <c r="F9" s="235">
        <f>SUBTOTAL(9,F4:F8)</f>
        <v>-2910</v>
      </c>
      <c r="G9" s="191"/>
      <c r="H9" s="191"/>
      <c r="I9" s="192"/>
      <c r="J9" s="193"/>
      <c r="K9" s="235">
        <f>SUBTOTAL(9,K4:K8)</f>
        <v>0</v>
      </c>
      <c r="L9" s="239">
        <f>SUBTOTAL(9,L4:L8)</f>
        <v>0</v>
      </c>
      <c r="M9" s="239">
        <f>SUBTOTAL(9,M4:M8)</f>
        <v>0</v>
      </c>
      <c r="N9" s="239">
        <f>SUBTOTAL(9,N4:N8)</f>
        <v>0</v>
      </c>
      <c r="O9" s="239">
        <f>SUBTOTAL(9,O4:O8)</f>
        <v>0</v>
      </c>
    </row>
    <row r="10" spans="1:16" hidden="1" outlineLevel="3" x14ac:dyDescent="0.25">
      <c r="A10" s="182" t="s">
        <v>780</v>
      </c>
      <c r="B10" s="175" t="s">
        <v>735</v>
      </c>
      <c r="C10" s="183" t="s">
        <v>2319</v>
      </c>
      <c r="D10" s="172">
        <v>1300000646</v>
      </c>
      <c r="E10" s="175" t="s">
        <v>62</v>
      </c>
      <c r="F10" s="234">
        <v>-50000</v>
      </c>
      <c r="G10" s="176">
        <v>44202</v>
      </c>
      <c r="H10" s="176">
        <v>44202</v>
      </c>
      <c r="I10" s="184">
        <v>202012</v>
      </c>
      <c r="J10" s="185">
        <v>202101</v>
      </c>
      <c r="K10" s="234">
        <f t="shared" si="0"/>
        <v>0</v>
      </c>
      <c r="L10" s="238">
        <f t="shared" si="1"/>
        <v>-50000</v>
      </c>
      <c r="M10" s="238">
        <f t="shared" si="2"/>
        <v>0</v>
      </c>
      <c r="N10" s="238">
        <f t="shared" si="3"/>
        <v>0</v>
      </c>
      <c r="O10" s="238">
        <f t="shared" si="4"/>
        <v>0</v>
      </c>
      <c r="P10" s="171">
        <f>_xlfn.DAYS(H10,Siste_dag_i_mnd)</f>
        <v>6</v>
      </c>
    </row>
    <row r="11" spans="1:16" hidden="1" outlineLevel="3" x14ac:dyDescent="0.25">
      <c r="A11" s="182" t="s">
        <v>780</v>
      </c>
      <c r="B11" s="175" t="s">
        <v>735</v>
      </c>
      <c r="C11" s="183" t="s">
        <v>2320</v>
      </c>
      <c r="D11" s="172">
        <v>1300000657</v>
      </c>
      <c r="E11" s="175" t="s">
        <v>62</v>
      </c>
      <c r="F11" s="234">
        <v>-45000</v>
      </c>
      <c r="G11" s="176">
        <v>44207</v>
      </c>
      <c r="H11" s="176">
        <v>44205</v>
      </c>
      <c r="I11" s="184">
        <v>202012</v>
      </c>
      <c r="J11" s="185">
        <v>202101</v>
      </c>
      <c r="K11" s="234">
        <f t="shared" si="0"/>
        <v>0</v>
      </c>
      <c r="L11" s="238">
        <f t="shared" si="1"/>
        <v>0</v>
      </c>
      <c r="M11" s="238">
        <f t="shared" si="2"/>
        <v>-45000</v>
      </c>
      <c r="N11" s="238">
        <f t="shared" si="3"/>
        <v>0</v>
      </c>
      <c r="O11" s="238">
        <f t="shared" si="4"/>
        <v>0</v>
      </c>
      <c r="P11" s="171">
        <f>_xlfn.DAYS(H11,Siste_dag_i_mnd)</f>
        <v>9</v>
      </c>
    </row>
    <row r="12" spans="1:16" hidden="1" outlineLevel="3" x14ac:dyDescent="0.25">
      <c r="A12" s="182" t="s">
        <v>780</v>
      </c>
      <c r="B12" s="175" t="s">
        <v>735</v>
      </c>
      <c r="C12" s="183" t="s">
        <v>2321</v>
      </c>
      <c r="D12" s="172">
        <v>1300000681</v>
      </c>
      <c r="E12" s="175" t="s">
        <v>62</v>
      </c>
      <c r="F12" s="234">
        <v>-73011</v>
      </c>
      <c r="G12" s="176">
        <v>44228</v>
      </c>
      <c r="H12" s="176">
        <v>44226</v>
      </c>
      <c r="I12" s="184">
        <v>202012</v>
      </c>
      <c r="J12" s="185">
        <v>202102</v>
      </c>
      <c r="K12" s="234">
        <f t="shared" si="0"/>
        <v>0</v>
      </c>
      <c r="L12" s="238">
        <f t="shared" si="1"/>
        <v>0</v>
      </c>
      <c r="M12" s="238">
        <f t="shared" si="2"/>
        <v>0</v>
      </c>
      <c r="N12" s="238">
        <f t="shared" si="3"/>
        <v>-73011</v>
      </c>
      <c r="O12" s="238">
        <f t="shared" si="4"/>
        <v>0</v>
      </c>
      <c r="P12" s="171">
        <f>_xlfn.DAYS(H12,Siste_dag_i_mnd)</f>
        <v>30</v>
      </c>
    </row>
    <row r="13" spans="1:16" hidden="1" outlineLevel="3" x14ac:dyDescent="0.25">
      <c r="A13" s="182" t="s">
        <v>780</v>
      </c>
      <c r="B13" s="175" t="s">
        <v>735</v>
      </c>
      <c r="C13" s="183" t="s">
        <v>2322</v>
      </c>
      <c r="D13" s="172">
        <v>15200048</v>
      </c>
      <c r="E13" s="175" t="s">
        <v>2012</v>
      </c>
      <c r="F13" s="234">
        <v>-350000</v>
      </c>
      <c r="G13" s="176">
        <v>44224</v>
      </c>
      <c r="H13" s="176">
        <v>44195</v>
      </c>
      <c r="I13" s="184">
        <v>202012</v>
      </c>
      <c r="J13" s="185">
        <v>202101</v>
      </c>
      <c r="K13" s="234">
        <f t="shared" si="0"/>
        <v>-350000</v>
      </c>
      <c r="L13" s="238">
        <f t="shared" si="1"/>
        <v>0</v>
      </c>
      <c r="M13" s="238">
        <f t="shared" si="2"/>
        <v>0</v>
      </c>
      <c r="N13" s="238">
        <f t="shared" si="3"/>
        <v>0</v>
      </c>
      <c r="O13" s="238">
        <f t="shared" si="4"/>
        <v>0</v>
      </c>
      <c r="P13" s="171">
        <f>_xlfn.DAYS(H13,Siste_dag_i_mnd)</f>
        <v>-1</v>
      </c>
    </row>
    <row r="14" spans="1:16" outlineLevel="2" collapsed="1" x14ac:dyDescent="0.25">
      <c r="A14" s="186" t="s">
        <v>780</v>
      </c>
      <c r="B14" s="187" t="s">
        <v>735</v>
      </c>
      <c r="C14" s="188"/>
      <c r="D14" s="189"/>
      <c r="E14" s="190"/>
      <c r="F14" s="235">
        <f>SUBTOTAL(9,F10:F13)</f>
        <v>-518011</v>
      </c>
      <c r="G14" s="191"/>
      <c r="H14" s="191"/>
      <c r="I14" s="192"/>
      <c r="J14" s="193"/>
      <c r="K14" s="235">
        <f>SUBTOTAL(9,K10:K13)</f>
        <v>-350000</v>
      </c>
      <c r="L14" s="239">
        <f>SUBTOTAL(9,L10:L13)</f>
        <v>-50000</v>
      </c>
      <c r="M14" s="239">
        <f>SUBTOTAL(9,M10:M13)</f>
        <v>-45000</v>
      </c>
      <c r="N14" s="239">
        <f>SUBTOTAL(9,N10:N13)</f>
        <v>-73011</v>
      </c>
      <c r="O14" s="239">
        <f>SUBTOTAL(9,O10:O13)</f>
        <v>0</v>
      </c>
    </row>
    <row r="15" spans="1:16" hidden="1" outlineLevel="3" x14ac:dyDescent="0.25">
      <c r="A15" s="182" t="s">
        <v>1977</v>
      </c>
      <c r="B15" s="175" t="s">
        <v>1602</v>
      </c>
      <c r="C15" s="183" t="s">
        <v>2323</v>
      </c>
      <c r="D15" s="172">
        <v>15200047</v>
      </c>
      <c r="E15" s="175" t="s">
        <v>2009</v>
      </c>
      <c r="F15" s="234">
        <v>-116266</v>
      </c>
      <c r="G15" s="176">
        <v>44221</v>
      </c>
      <c r="H15" s="176">
        <v>44196</v>
      </c>
      <c r="I15" s="184">
        <v>202012</v>
      </c>
      <c r="J15" s="185">
        <v>202101</v>
      </c>
      <c r="K15" s="234">
        <f t="shared" si="0"/>
        <v>-116266</v>
      </c>
      <c r="L15" s="238">
        <f t="shared" si="1"/>
        <v>0</v>
      </c>
      <c r="M15" s="238">
        <f t="shared" si="2"/>
        <v>0</v>
      </c>
      <c r="N15" s="238">
        <f t="shared" si="3"/>
        <v>0</v>
      </c>
      <c r="O15" s="238">
        <f t="shared" si="4"/>
        <v>0</v>
      </c>
      <c r="P15" s="171">
        <f>_xlfn.DAYS(H15,Siste_dag_i_mnd)</f>
        <v>0</v>
      </c>
    </row>
    <row r="16" spans="1:16" outlineLevel="2" collapsed="1" x14ac:dyDescent="0.25">
      <c r="A16" s="186" t="s">
        <v>1977</v>
      </c>
      <c r="B16" s="187" t="s">
        <v>1602</v>
      </c>
      <c r="C16" s="188"/>
      <c r="D16" s="189"/>
      <c r="E16" s="190"/>
      <c r="F16" s="235">
        <f>SUBTOTAL(9,F15:F15)</f>
        <v>-116266</v>
      </c>
      <c r="G16" s="191"/>
      <c r="H16" s="191"/>
      <c r="I16" s="192"/>
      <c r="J16" s="193"/>
      <c r="K16" s="235">
        <f>SUBTOTAL(9,K15:K15)</f>
        <v>-116266</v>
      </c>
      <c r="L16" s="239">
        <f>SUBTOTAL(9,L15:L15)</f>
        <v>0</v>
      </c>
      <c r="M16" s="239">
        <f>SUBTOTAL(9,M15:M15)</f>
        <v>0</v>
      </c>
      <c r="N16" s="239">
        <f>SUBTOTAL(9,N15:N15)</f>
        <v>0</v>
      </c>
      <c r="O16" s="239">
        <f>SUBTOTAL(9,O15:O15)</f>
        <v>0</v>
      </c>
    </row>
    <row r="17" spans="1:16" hidden="1" outlineLevel="3" x14ac:dyDescent="0.25">
      <c r="A17" s="182" t="s">
        <v>1954</v>
      </c>
      <c r="B17" s="175" t="s">
        <v>766</v>
      </c>
      <c r="C17" s="183" t="s">
        <v>2324</v>
      </c>
      <c r="D17" s="172">
        <v>1300000675</v>
      </c>
      <c r="E17" s="175" t="s">
        <v>62</v>
      </c>
      <c r="F17" s="234">
        <v>-2450</v>
      </c>
      <c r="G17" s="176">
        <v>44228</v>
      </c>
      <c r="H17" s="176">
        <v>44226</v>
      </c>
      <c r="I17" s="184">
        <v>202012</v>
      </c>
      <c r="J17" s="185">
        <v>202102</v>
      </c>
      <c r="K17" s="234">
        <f t="shared" si="0"/>
        <v>0</v>
      </c>
      <c r="L17" s="238">
        <f t="shared" si="1"/>
        <v>0</v>
      </c>
      <c r="M17" s="238">
        <f t="shared" si="2"/>
        <v>0</v>
      </c>
      <c r="N17" s="238">
        <f t="shared" si="3"/>
        <v>-2450</v>
      </c>
      <c r="O17" s="238">
        <f t="shared" si="4"/>
        <v>0</v>
      </c>
      <c r="P17" s="171">
        <f>_xlfn.DAYS(H17,Siste_dag_i_mnd)</f>
        <v>30</v>
      </c>
    </row>
    <row r="18" spans="1:16" hidden="1" outlineLevel="3" x14ac:dyDescent="0.25">
      <c r="A18" s="182" t="s">
        <v>1954</v>
      </c>
      <c r="B18" s="175" t="s">
        <v>766</v>
      </c>
      <c r="C18" s="183" t="s">
        <v>2325</v>
      </c>
      <c r="D18" s="172">
        <v>15200046</v>
      </c>
      <c r="E18" s="175" t="s">
        <v>2007</v>
      </c>
      <c r="F18" s="234">
        <v>-116266</v>
      </c>
      <c r="G18" s="176">
        <v>44221</v>
      </c>
      <c r="H18" s="176">
        <v>44196</v>
      </c>
      <c r="I18" s="184">
        <v>202012</v>
      </c>
      <c r="J18" s="185">
        <v>202101</v>
      </c>
      <c r="K18" s="234">
        <f t="shared" si="0"/>
        <v>-116266</v>
      </c>
      <c r="L18" s="238">
        <f t="shared" si="1"/>
        <v>0</v>
      </c>
      <c r="M18" s="238">
        <f t="shared" si="2"/>
        <v>0</v>
      </c>
      <c r="N18" s="238">
        <f t="shared" si="3"/>
        <v>0</v>
      </c>
      <c r="O18" s="238">
        <f t="shared" si="4"/>
        <v>0</v>
      </c>
      <c r="P18" s="171">
        <f>_xlfn.DAYS(H18,Siste_dag_i_mnd)</f>
        <v>0</v>
      </c>
    </row>
    <row r="19" spans="1:16" outlineLevel="2" collapsed="1" x14ac:dyDescent="0.25">
      <c r="A19" s="186" t="s">
        <v>1954</v>
      </c>
      <c r="B19" s="187" t="s">
        <v>766</v>
      </c>
      <c r="C19" s="188"/>
      <c r="D19" s="189"/>
      <c r="E19" s="190"/>
      <c r="F19" s="235">
        <f>SUBTOTAL(9,F17:F18)</f>
        <v>-118716</v>
      </c>
      <c r="G19" s="191"/>
      <c r="H19" s="191"/>
      <c r="I19" s="192"/>
      <c r="J19" s="193"/>
      <c r="K19" s="235">
        <f>SUBTOTAL(9,K17:K18)</f>
        <v>-116266</v>
      </c>
      <c r="L19" s="239">
        <f>SUBTOTAL(9,L17:L18)</f>
        <v>0</v>
      </c>
      <c r="M19" s="239">
        <f>SUBTOTAL(9,M17:M18)</f>
        <v>0</v>
      </c>
      <c r="N19" s="239">
        <f>SUBTOTAL(9,N17:N18)</f>
        <v>-2450</v>
      </c>
      <c r="O19" s="239">
        <f>SUBTOTAL(9,O17:O18)</f>
        <v>0</v>
      </c>
    </row>
    <row r="20" spans="1:16" hidden="1" outlineLevel="3" x14ac:dyDescent="0.25">
      <c r="A20" s="182" t="s">
        <v>989</v>
      </c>
      <c r="B20" s="175" t="s">
        <v>990</v>
      </c>
      <c r="C20" s="183" t="s">
        <v>2326</v>
      </c>
      <c r="D20" s="172">
        <v>15200051</v>
      </c>
      <c r="E20" s="175" t="s">
        <v>2015</v>
      </c>
      <c r="F20" s="234">
        <v>-50000</v>
      </c>
      <c r="G20" s="176">
        <v>44231</v>
      </c>
      <c r="H20" s="176">
        <v>44196</v>
      </c>
      <c r="I20" s="184">
        <v>202012</v>
      </c>
      <c r="J20" s="185">
        <v>202102</v>
      </c>
      <c r="K20" s="234">
        <f t="shared" si="0"/>
        <v>-50000</v>
      </c>
      <c r="L20" s="238">
        <f t="shared" si="1"/>
        <v>0</v>
      </c>
      <c r="M20" s="238">
        <f t="shared" si="2"/>
        <v>0</v>
      </c>
      <c r="N20" s="238">
        <f t="shared" si="3"/>
        <v>0</v>
      </c>
      <c r="O20" s="238">
        <f t="shared" si="4"/>
        <v>0</v>
      </c>
      <c r="P20" s="171">
        <f>_xlfn.DAYS(H20,Siste_dag_i_mnd)</f>
        <v>0</v>
      </c>
    </row>
    <row r="21" spans="1:16" outlineLevel="2" collapsed="1" x14ac:dyDescent="0.25">
      <c r="A21" s="186" t="s">
        <v>989</v>
      </c>
      <c r="B21" s="187" t="s">
        <v>990</v>
      </c>
      <c r="C21" s="188"/>
      <c r="D21" s="189"/>
      <c r="E21" s="190"/>
      <c r="F21" s="235">
        <f>SUBTOTAL(9,F20:F20)</f>
        <v>-50000</v>
      </c>
      <c r="G21" s="191"/>
      <c r="H21" s="191"/>
      <c r="I21" s="192"/>
      <c r="J21" s="193"/>
      <c r="K21" s="235">
        <f>SUBTOTAL(9,K20:K20)</f>
        <v>-50000</v>
      </c>
      <c r="L21" s="239">
        <f>SUBTOTAL(9,L20:L20)</f>
        <v>0</v>
      </c>
      <c r="M21" s="239">
        <f>SUBTOTAL(9,M20:M20)</f>
        <v>0</v>
      </c>
      <c r="N21" s="239">
        <f>SUBTOTAL(9,N20:N20)</f>
        <v>0</v>
      </c>
      <c r="O21" s="239">
        <f>SUBTOTAL(9,O20:O20)</f>
        <v>0</v>
      </c>
    </row>
    <row r="22" spans="1:16" hidden="1" outlineLevel="3" x14ac:dyDescent="0.25">
      <c r="A22" s="182" t="s">
        <v>797</v>
      </c>
      <c r="B22" s="175" t="s">
        <v>798</v>
      </c>
      <c r="C22" s="183" t="s">
        <v>2327</v>
      </c>
      <c r="D22" s="172">
        <v>1300000689</v>
      </c>
      <c r="E22" s="175" t="s">
        <v>62</v>
      </c>
      <c r="F22" s="234">
        <v>-44415</v>
      </c>
      <c r="G22" s="176">
        <v>44228</v>
      </c>
      <c r="H22" s="176">
        <v>44228</v>
      </c>
      <c r="I22" s="184">
        <v>202012</v>
      </c>
      <c r="J22" s="185">
        <v>202102</v>
      </c>
      <c r="K22" s="234">
        <f t="shared" si="0"/>
        <v>0</v>
      </c>
      <c r="L22" s="238">
        <f t="shared" si="1"/>
        <v>0</v>
      </c>
      <c r="M22" s="238">
        <f t="shared" si="2"/>
        <v>0</v>
      </c>
      <c r="N22" s="238">
        <f t="shared" si="3"/>
        <v>-44415</v>
      </c>
      <c r="O22" s="238">
        <f t="shared" si="4"/>
        <v>0</v>
      </c>
      <c r="P22" s="171">
        <f>_xlfn.DAYS(H22,Siste_dag_i_mnd)</f>
        <v>32</v>
      </c>
    </row>
    <row r="23" spans="1:16" outlineLevel="2" collapsed="1" x14ac:dyDescent="0.25">
      <c r="A23" s="186" t="s">
        <v>797</v>
      </c>
      <c r="B23" s="187" t="s">
        <v>798</v>
      </c>
      <c r="C23" s="188"/>
      <c r="D23" s="189"/>
      <c r="E23" s="190"/>
      <c r="F23" s="235">
        <f>SUBTOTAL(9,F22:F22)</f>
        <v>-44415</v>
      </c>
      <c r="G23" s="191"/>
      <c r="H23" s="191"/>
      <c r="I23" s="192"/>
      <c r="J23" s="193"/>
      <c r="K23" s="235">
        <f>SUBTOTAL(9,K22:K22)</f>
        <v>0</v>
      </c>
      <c r="L23" s="239">
        <f>SUBTOTAL(9,L22:L22)</f>
        <v>0</v>
      </c>
      <c r="M23" s="239">
        <f>SUBTOTAL(9,M22:M22)</f>
        <v>0</v>
      </c>
      <c r="N23" s="239">
        <f>SUBTOTAL(9,N22:N22)</f>
        <v>-44415</v>
      </c>
      <c r="O23" s="239">
        <f>SUBTOTAL(9,O22:O22)</f>
        <v>0</v>
      </c>
    </row>
    <row r="24" spans="1:16" hidden="1" outlineLevel="3" x14ac:dyDescent="0.25">
      <c r="A24" s="182" t="s">
        <v>790</v>
      </c>
      <c r="B24" s="175" t="s">
        <v>759</v>
      </c>
      <c r="C24" s="183" t="s">
        <v>2328</v>
      </c>
      <c r="D24" s="172">
        <v>1300000694</v>
      </c>
      <c r="E24" s="175" t="s">
        <v>62</v>
      </c>
      <c r="F24" s="234">
        <v>-17916.03</v>
      </c>
      <c r="G24" s="176">
        <v>44231</v>
      </c>
      <c r="H24" s="176">
        <v>44179</v>
      </c>
      <c r="I24" s="184">
        <v>202011</v>
      </c>
      <c r="J24" s="185">
        <v>202102</v>
      </c>
      <c r="K24" s="234">
        <f t="shared" si="0"/>
        <v>-17916.03</v>
      </c>
      <c r="L24" s="238">
        <f t="shared" si="1"/>
        <v>0</v>
      </c>
      <c r="M24" s="238">
        <f t="shared" si="2"/>
        <v>0</v>
      </c>
      <c r="N24" s="238">
        <f t="shared" si="3"/>
        <v>0</v>
      </c>
      <c r="O24" s="238">
        <f t="shared" si="4"/>
        <v>0</v>
      </c>
      <c r="P24" s="171">
        <f t="shared" ref="P24:P30" si="5">_xlfn.DAYS(H24,Siste_dag_i_mnd)</f>
        <v>-17</v>
      </c>
    </row>
    <row r="25" spans="1:16" hidden="1" outlineLevel="3" x14ac:dyDescent="0.25">
      <c r="A25" s="182" t="s">
        <v>790</v>
      </c>
      <c r="B25" s="175" t="s">
        <v>759</v>
      </c>
      <c r="C25" s="183" t="s">
        <v>2329</v>
      </c>
      <c r="D25" s="172">
        <v>1300000691</v>
      </c>
      <c r="E25" s="175" t="s">
        <v>62</v>
      </c>
      <c r="F25" s="234">
        <v>-83787</v>
      </c>
      <c r="G25" s="176">
        <v>44231</v>
      </c>
      <c r="H25" s="176">
        <v>44140</v>
      </c>
      <c r="I25" s="184">
        <v>202011</v>
      </c>
      <c r="J25" s="185">
        <v>202102</v>
      </c>
      <c r="K25" s="234">
        <f t="shared" si="0"/>
        <v>-83787</v>
      </c>
      <c r="L25" s="238">
        <f t="shared" si="1"/>
        <v>0</v>
      </c>
      <c r="M25" s="238">
        <f t="shared" si="2"/>
        <v>0</v>
      </c>
      <c r="N25" s="238">
        <f t="shared" si="3"/>
        <v>0</v>
      </c>
      <c r="O25" s="238">
        <f t="shared" si="4"/>
        <v>0</v>
      </c>
      <c r="P25" s="171">
        <f t="shared" si="5"/>
        <v>-56</v>
      </c>
    </row>
    <row r="26" spans="1:16" hidden="1" outlineLevel="3" x14ac:dyDescent="0.25">
      <c r="A26" s="182" t="s">
        <v>790</v>
      </c>
      <c r="B26" s="175" t="s">
        <v>759</v>
      </c>
      <c r="C26" s="183" t="s">
        <v>2330</v>
      </c>
      <c r="D26" s="172">
        <v>1300000668</v>
      </c>
      <c r="E26" s="175" t="s">
        <v>62</v>
      </c>
      <c r="F26" s="234">
        <v>-300000</v>
      </c>
      <c r="G26" s="176">
        <v>44214</v>
      </c>
      <c r="H26" s="176">
        <v>44214</v>
      </c>
      <c r="I26" s="184">
        <v>202012</v>
      </c>
      <c r="J26" s="185">
        <v>202101</v>
      </c>
      <c r="K26" s="234">
        <f t="shared" si="0"/>
        <v>0</v>
      </c>
      <c r="L26" s="238">
        <f t="shared" si="1"/>
        <v>0</v>
      </c>
      <c r="M26" s="238">
        <f t="shared" si="2"/>
        <v>-300000</v>
      </c>
      <c r="N26" s="238">
        <f t="shared" si="3"/>
        <v>0</v>
      </c>
      <c r="O26" s="238">
        <f t="shared" si="4"/>
        <v>0</v>
      </c>
      <c r="P26" s="171">
        <f t="shared" si="5"/>
        <v>18</v>
      </c>
    </row>
    <row r="27" spans="1:16" hidden="1" outlineLevel="3" x14ac:dyDescent="0.25">
      <c r="A27" s="182" t="s">
        <v>790</v>
      </c>
      <c r="B27" s="175" t="s">
        <v>759</v>
      </c>
      <c r="C27" s="183" t="s">
        <v>2331</v>
      </c>
      <c r="D27" s="172">
        <v>1300000695</v>
      </c>
      <c r="E27" s="175" t="s">
        <v>2231</v>
      </c>
      <c r="F27" s="234">
        <v>-50000</v>
      </c>
      <c r="G27" s="176">
        <v>44231</v>
      </c>
      <c r="H27" s="176">
        <v>44196</v>
      </c>
      <c r="I27" s="184">
        <v>202012</v>
      </c>
      <c r="J27" s="185">
        <v>202102</v>
      </c>
      <c r="K27" s="234">
        <f t="shared" si="0"/>
        <v>-50000</v>
      </c>
      <c r="L27" s="238">
        <f t="shared" si="1"/>
        <v>0</v>
      </c>
      <c r="M27" s="238">
        <f t="shared" si="2"/>
        <v>0</v>
      </c>
      <c r="N27" s="238">
        <f t="shared" si="3"/>
        <v>0</v>
      </c>
      <c r="O27" s="238">
        <f t="shared" si="4"/>
        <v>0</v>
      </c>
      <c r="P27" s="171">
        <f t="shared" si="5"/>
        <v>0</v>
      </c>
    </row>
    <row r="28" spans="1:16" hidden="1" outlineLevel="3" x14ac:dyDescent="0.25">
      <c r="A28" s="182" t="s">
        <v>790</v>
      </c>
      <c r="B28" s="175" t="s">
        <v>759</v>
      </c>
      <c r="C28" s="183" t="s">
        <v>2332</v>
      </c>
      <c r="D28" s="172">
        <v>1300000696</v>
      </c>
      <c r="E28" s="175" t="s">
        <v>2233</v>
      </c>
      <c r="F28" s="234">
        <v>-66000</v>
      </c>
      <c r="G28" s="176">
        <v>44231</v>
      </c>
      <c r="H28" s="176">
        <v>44196</v>
      </c>
      <c r="I28" s="184">
        <v>202012</v>
      </c>
      <c r="J28" s="185">
        <v>202102</v>
      </c>
      <c r="K28" s="234">
        <f t="shared" si="0"/>
        <v>-66000</v>
      </c>
      <c r="L28" s="238">
        <f t="shared" si="1"/>
        <v>0</v>
      </c>
      <c r="M28" s="238">
        <f t="shared" si="2"/>
        <v>0</v>
      </c>
      <c r="N28" s="238">
        <f t="shared" si="3"/>
        <v>0</v>
      </c>
      <c r="O28" s="238">
        <f t="shared" si="4"/>
        <v>0</v>
      </c>
      <c r="P28" s="171">
        <f t="shared" si="5"/>
        <v>0</v>
      </c>
    </row>
    <row r="29" spans="1:16" hidden="1" outlineLevel="3" x14ac:dyDescent="0.25">
      <c r="A29" s="182" t="s">
        <v>790</v>
      </c>
      <c r="B29" s="175" t="s">
        <v>759</v>
      </c>
      <c r="C29" s="183" t="s">
        <v>2333</v>
      </c>
      <c r="D29" s="172">
        <v>1300000692</v>
      </c>
      <c r="E29" s="175" t="s">
        <v>62</v>
      </c>
      <c r="F29" s="234">
        <v>-25766.9</v>
      </c>
      <c r="G29" s="176">
        <v>44231</v>
      </c>
      <c r="H29" s="176">
        <v>44179</v>
      </c>
      <c r="I29" s="184">
        <v>202011</v>
      </c>
      <c r="J29" s="185">
        <v>202102</v>
      </c>
      <c r="K29" s="234">
        <f t="shared" si="0"/>
        <v>-25766.9</v>
      </c>
      <c r="L29" s="238">
        <f t="shared" si="1"/>
        <v>0</v>
      </c>
      <c r="M29" s="238">
        <f t="shared" si="2"/>
        <v>0</v>
      </c>
      <c r="N29" s="238">
        <f t="shared" si="3"/>
        <v>0</v>
      </c>
      <c r="O29" s="238">
        <f t="shared" si="4"/>
        <v>0</v>
      </c>
      <c r="P29" s="171">
        <f t="shared" si="5"/>
        <v>-17</v>
      </c>
    </row>
    <row r="30" spans="1:16" hidden="1" outlineLevel="3" x14ac:dyDescent="0.25">
      <c r="A30" s="182" t="s">
        <v>790</v>
      </c>
      <c r="B30" s="175" t="s">
        <v>759</v>
      </c>
      <c r="C30" s="183" t="s">
        <v>2334</v>
      </c>
      <c r="D30" s="172">
        <v>1300000693</v>
      </c>
      <c r="E30" s="175" t="s">
        <v>62</v>
      </c>
      <c r="F30" s="234">
        <v>-50000</v>
      </c>
      <c r="G30" s="176">
        <v>44231</v>
      </c>
      <c r="H30" s="176">
        <v>44140</v>
      </c>
      <c r="I30" s="184">
        <v>202011</v>
      </c>
      <c r="J30" s="185">
        <v>202102</v>
      </c>
      <c r="K30" s="234">
        <f t="shared" si="0"/>
        <v>-50000</v>
      </c>
      <c r="L30" s="238">
        <f t="shared" si="1"/>
        <v>0</v>
      </c>
      <c r="M30" s="238">
        <f t="shared" si="2"/>
        <v>0</v>
      </c>
      <c r="N30" s="238">
        <f t="shared" si="3"/>
        <v>0</v>
      </c>
      <c r="O30" s="238">
        <f t="shared" si="4"/>
        <v>0</v>
      </c>
      <c r="P30" s="171">
        <f t="shared" si="5"/>
        <v>-56</v>
      </c>
    </row>
    <row r="31" spans="1:16" outlineLevel="2" collapsed="1" x14ac:dyDescent="0.25">
      <c r="A31" s="186" t="s">
        <v>790</v>
      </c>
      <c r="B31" s="187" t="s">
        <v>759</v>
      </c>
      <c r="C31" s="188"/>
      <c r="D31" s="189"/>
      <c r="E31" s="190"/>
      <c r="F31" s="235">
        <f>SUBTOTAL(9,F24:F30)</f>
        <v>-593469.93000000005</v>
      </c>
      <c r="G31" s="191"/>
      <c r="H31" s="191"/>
      <c r="I31" s="192"/>
      <c r="J31" s="193"/>
      <c r="K31" s="235">
        <f>SUBTOTAL(9,K24:K30)</f>
        <v>-293469.93</v>
      </c>
      <c r="L31" s="239">
        <f>SUBTOTAL(9,L24:L30)</f>
        <v>0</v>
      </c>
      <c r="M31" s="239">
        <f>SUBTOTAL(9,M24:M30)</f>
        <v>-300000</v>
      </c>
      <c r="N31" s="239">
        <f>SUBTOTAL(9,N24:N30)</f>
        <v>0</v>
      </c>
      <c r="O31" s="239">
        <f>SUBTOTAL(9,O24:O30)</f>
        <v>0</v>
      </c>
    </row>
    <row r="32" spans="1:16" hidden="1" outlineLevel="3" x14ac:dyDescent="0.25">
      <c r="A32" s="182" t="s">
        <v>845</v>
      </c>
      <c r="B32" s="175" t="s">
        <v>739</v>
      </c>
      <c r="C32" s="183" t="s">
        <v>2335</v>
      </c>
      <c r="D32" s="172">
        <v>1300000659</v>
      </c>
      <c r="E32" s="175" t="s">
        <v>62</v>
      </c>
      <c r="F32" s="234">
        <v>-30000</v>
      </c>
      <c r="G32" s="176">
        <v>44200</v>
      </c>
      <c r="H32" s="176">
        <v>44185</v>
      </c>
      <c r="I32" s="184">
        <v>202011</v>
      </c>
      <c r="J32" s="185">
        <v>202101</v>
      </c>
      <c r="K32" s="234">
        <f t="shared" si="0"/>
        <v>-30000</v>
      </c>
      <c r="L32" s="238">
        <f t="shared" si="1"/>
        <v>0</v>
      </c>
      <c r="M32" s="238">
        <f t="shared" si="2"/>
        <v>0</v>
      </c>
      <c r="N32" s="238">
        <f t="shared" si="3"/>
        <v>0</v>
      </c>
      <c r="O32" s="238">
        <f t="shared" si="4"/>
        <v>0</v>
      </c>
      <c r="P32" s="171">
        <f>_xlfn.DAYS(H32,Siste_dag_i_mnd)</f>
        <v>-11</v>
      </c>
    </row>
    <row r="33" spans="1:16" outlineLevel="2" collapsed="1" x14ac:dyDescent="0.25">
      <c r="A33" s="186" t="s">
        <v>845</v>
      </c>
      <c r="B33" s="187" t="s">
        <v>739</v>
      </c>
      <c r="C33" s="188"/>
      <c r="D33" s="189"/>
      <c r="E33" s="190"/>
      <c r="F33" s="235">
        <f>SUBTOTAL(9,F32:F32)</f>
        <v>-30000</v>
      </c>
      <c r="G33" s="191"/>
      <c r="H33" s="191"/>
      <c r="I33" s="192"/>
      <c r="J33" s="193"/>
      <c r="K33" s="235">
        <f>SUBTOTAL(9,K32:K32)</f>
        <v>-30000</v>
      </c>
      <c r="L33" s="239">
        <f>SUBTOTAL(9,L32:L32)</f>
        <v>0</v>
      </c>
      <c r="M33" s="239">
        <f>SUBTOTAL(9,M32:M32)</f>
        <v>0</v>
      </c>
      <c r="N33" s="239">
        <f>SUBTOTAL(9,N32:N32)</f>
        <v>0</v>
      </c>
      <c r="O33" s="239">
        <f>SUBTOTAL(9,O32:O32)</f>
        <v>0</v>
      </c>
    </row>
    <row r="34" spans="1:16" hidden="1" outlineLevel="3" x14ac:dyDescent="0.25">
      <c r="A34" s="182" t="s">
        <v>2225</v>
      </c>
      <c r="B34" s="175" t="s">
        <v>1365</v>
      </c>
      <c r="C34" s="183" t="s">
        <v>2336</v>
      </c>
      <c r="D34" s="172">
        <v>1300000686</v>
      </c>
      <c r="E34" s="175" t="s">
        <v>62</v>
      </c>
      <c r="F34" s="234">
        <v>-5030.51</v>
      </c>
      <c r="G34" s="176">
        <v>44224</v>
      </c>
      <c r="H34" s="176">
        <v>44196</v>
      </c>
      <c r="I34" s="184">
        <v>202012</v>
      </c>
      <c r="J34" s="185">
        <v>202101</v>
      </c>
      <c r="K34" s="234">
        <f t="shared" si="0"/>
        <v>-5030.51</v>
      </c>
      <c r="L34" s="238">
        <f t="shared" si="1"/>
        <v>0</v>
      </c>
      <c r="M34" s="238">
        <f t="shared" si="2"/>
        <v>0</v>
      </c>
      <c r="N34" s="238">
        <f t="shared" si="3"/>
        <v>0</v>
      </c>
      <c r="O34" s="238">
        <f t="shared" si="4"/>
        <v>0</v>
      </c>
      <c r="P34" s="171">
        <f>_xlfn.DAYS(H34,Siste_dag_i_mnd)</f>
        <v>0</v>
      </c>
    </row>
    <row r="35" spans="1:16" hidden="1" outlineLevel="3" x14ac:dyDescent="0.25">
      <c r="A35" s="182" t="s">
        <v>2225</v>
      </c>
      <c r="B35" s="175" t="s">
        <v>1365</v>
      </c>
      <c r="C35" s="183" t="s">
        <v>2337</v>
      </c>
      <c r="D35" s="172">
        <v>1300000690</v>
      </c>
      <c r="E35" s="175" t="s">
        <v>62</v>
      </c>
      <c r="F35" s="234">
        <v>-14876.64</v>
      </c>
      <c r="G35" s="176">
        <v>44228</v>
      </c>
      <c r="H35" s="176">
        <v>44196</v>
      </c>
      <c r="I35" s="184">
        <v>202012</v>
      </c>
      <c r="J35" s="185">
        <v>202102</v>
      </c>
      <c r="K35" s="234">
        <f t="shared" si="0"/>
        <v>-14876.64</v>
      </c>
      <c r="L35" s="238">
        <f t="shared" si="1"/>
        <v>0</v>
      </c>
      <c r="M35" s="238">
        <f t="shared" si="2"/>
        <v>0</v>
      </c>
      <c r="N35" s="238">
        <f t="shared" si="3"/>
        <v>0</v>
      </c>
      <c r="O35" s="238">
        <f t="shared" si="4"/>
        <v>0</v>
      </c>
      <c r="P35" s="171">
        <f>_xlfn.DAYS(H35,Siste_dag_i_mnd)</f>
        <v>0</v>
      </c>
    </row>
    <row r="36" spans="1:16" outlineLevel="2" collapsed="1" x14ac:dyDescent="0.25">
      <c r="A36" s="186" t="s">
        <v>2225</v>
      </c>
      <c r="B36" s="187" t="s">
        <v>1365</v>
      </c>
      <c r="C36" s="188"/>
      <c r="D36" s="189"/>
      <c r="E36" s="190"/>
      <c r="F36" s="235">
        <f>SUBTOTAL(9,F34:F35)</f>
        <v>-19907.150000000001</v>
      </c>
      <c r="G36" s="191"/>
      <c r="H36" s="191"/>
      <c r="I36" s="192"/>
      <c r="J36" s="193"/>
      <c r="K36" s="235">
        <f>SUBTOTAL(9,K34:K35)</f>
        <v>-19907.150000000001</v>
      </c>
      <c r="L36" s="239">
        <f>SUBTOTAL(9,L34:L35)</f>
        <v>0</v>
      </c>
      <c r="M36" s="239">
        <f>SUBTOTAL(9,M34:M35)</f>
        <v>0</v>
      </c>
      <c r="N36" s="239">
        <f>SUBTOTAL(9,N34:N35)</f>
        <v>0</v>
      </c>
      <c r="O36" s="239">
        <f>SUBTOTAL(9,O34:O35)</f>
        <v>0</v>
      </c>
    </row>
    <row r="37" spans="1:16" hidden="1" outlineLevel="3" x14ac:dyDescent="0.25">
      <c r="A37" s="182" t="s">
        <v>1001</v>
      </c>
      <c r="B37" s="175" t="s">
        <v>1002</v>
      </c>
      <c r="C37" s="183" t="s">
        <v>2338</v>
      </c>
      <c r="D37" s="172">
        <v>1300000650</v>
      </c>
      <c r="E37" s="175" t="s">
        <v>62</v>
      </c>
      <c r="F37" s="234">
        <v>-2848.75</v>
      </c>
      <c r="G37" s="176">
        <v>44202</v>
      </c>
      <c r="H37" s="176">
        <v>44202</v>
      </c>
      <c r="I37" s="184">
        <v>202012</v>
      </c>
      <c r="J37" s="185">
        <v>202101</v>
      </c>
      <c r="K37" s="234">
        <f t="shared" si="0"/>
        <v>0</v>
      </c>
      <c r="L37" s="238">
        <f t="shared" si="1"/>
        <v>-2848.75</v>
      </c>
      <c r="M37" s="238">
        <f t="shared" si="2"/>
        <v>0</v>
      </c>
      <c r="N37" s="238">
        <f t="shared" si="3"/>
        <v>0</v>
      </c>
      <c r="O37" s="238">
        <f t="shared" si="4"/>
        <v>0</v>
      </c>
      <c r="P37" s="171">
        <f>_xlfn.DAYS(H37,Siste_dag_i_mnd)</f>
        <v>6</v>
      </c>
    </row>
    <row r="38" spans="1:16" outlineLevel="2" collapsed="1" x14ac:dyDescent="0.25">
      <c r="A38" s="186" t="s">
        <v>1001</v>
      </c>
      <c r="B38" s="187" t="s">
        <v>1002</v>
      </c>
      <c r="C38" s="188"/>
      <c r="D38" s="189"/>
      <c r="E38" s="190"/>
      <c r="F38" s="235">
        <f>SUBTOTAL(9,F37:F37)</f>
        <v>-2848.75</v>
      </c>
      <c r="G38" s="191"/>
      <c r="H38" s="191"/>
      <c r="I38" s="192"/>
      <c r="J38" s="193"/>
      <c r="K38" s="235">
        <f>SUBTOTAL(9,K37:K37)</f>
        <v>0</v>
      </c>
      <c r="L38" s="239">
        <f>SUBTOTAL(9,L37:L37)</f>
        <v>-2848.75</v>
      </c>
      <c r="M38" s="239">
        <f>SUBTOTAL(9,M37:M37)</f>
        <v>0</v>
      </c>
      <c r="N38" s="239">
        <f>SUBTOTAL(9,N37:N37)</f>
        <v>0</v>
      </c>
      <c r="O38" s="239">
        <f>SUBTOTAL(9,O37:O37)</f>
        <v>0</v>
      </c>
    </row>
    <row r="39" spans="1:16" hidden="1" outlineLevel="3" x14ac:dyDescent="0.25">
      <c r="A39" s="182" t="s">
        <v>820</v>
      </c>
      <c r="B39" s="175" t="s">
        <v>821</v>
      </c>
      <c r="C39" s="183" t="s">
        <v>2339</v>
      </c>
      <c r="D39" s="172">
        <v>15200041</v>
      </c>
      <c r="E39" s="175" t="s">
        <v>2002</v>
      </c>
      <c r="F39" s="234">
        <v>-176575</v>
      </c>
      <c r="G39" s="176"/>
      <c r="H39" s="176">
        <v>44211</v>
      </c>
      <c r="I39" s="184">
        <v>202012</v>
      </c>
      <c r="J39" s="185">
        <v>209912</v>
      </c>
      <c r="K39" s="234">
        <f t="shared" si="0"/>
        <v>0</v>
      </c>
      <c r="L39" s="238">
        <f t="shared" si="1"/>
        <v>0</v>
      </c>
      <c r="M39" s="238">
        <f t="shared" si="2"/>
        <v>-176575</v>
      </c>
      <c r="N39" s="238">
        <f t="shared" si="3"/>
        <v>0</v>
      </c>
      <c r="O39" s="238">
        <f t="shared" si="4"/>
        <v>0</v>
      </c>
      <c r="P39" s="171">
        <f>_xlfn.DAYS(H39,Siste_dag_i_mnd)</f>
        <v>15</v>
      </c>
    </row>
    <row r="40" spans="1:16" outlineLevel="2" collapsed="1" x14ac:dyDescent="0.25">
      <c r="A40" s="186" t="s">
        <v>820</v>
      </c>
      <c r="B40" s="187" t="s">
        <v>821</v>
      </c>
      <c r="C40" s="188"/>
      <c r="D40" s="189"/>
      <c r="E40" s="190"/>
      <c r="F40" s="235">
        <f>SUBTOTAL(9,F39:F39)</f>
        <v>-176575</v>
      </c>
      <c r="G40" s="191"/>
      <c r="H40" s="191"/>
      <c r="I40" s="192"/>
      <c r="J40" s="193"/>
      <c r="K40" s="235">
        <f>SUBTOTAL(9,K39:K39)</f>
        <v>0</v>
      </c>
      <c r="L40" s="239">
        <f>SUBTOTAL(9,L39:L39)</f>
        <v>0</v>
      </c>
      <c r="M40" s="239">
        <f>SUBTOTAL(9,M39:M39)</f>
        <v>-176575</v>
      </c>
      <c r="N40" s="239">
        <f>SUBTOTAL(9,N39:N39)</f>
        <v>0</v>
      </c>
      <c r="O40" s="239">
        <f>SUBTOTAL(9,O39:O39)</f>
        <v>0</v>
      </c>
    </row>
    <row r="41" spans="1:16" hidden="1" outlineLevel="3" x14ac:dyDescent="0.25">
      <c r="A41" s="182" t="s">
        <v>787</v>
      </c>
      <c r="B41" s="175" t="s">
        <v>788</v>
      </c>
      <c r="C41" s="183" t="s">
        <v>2340</v>
      </c>
      <c r="D41" s="172">
        <v>1300000687</v>
      </c>
      <c r="E41" s="175" t="s">
        <v>62</v>
      </c>
      <c r="F41" s="234">
        <v>-9930.2999999999993</v>
      </c>
      <c r="G41" s="176">
        <v>44231</v>
      </c>
      <c r="H41" s="176">
        <v>44196</v>
      </c>
      <c r="I41" s="184">
        <v>202012</v>
      </c>
      <c r="J41" s="185">
        <v>202102</v>
      </c>
      <c r="K41" s="234">
        <f t="shared" si="0"/>
        <v>-9930.2999999999993</v>
      </c>
      <c r="L41" s="238">
        <f t="shared" si="1"/>
        <v>0</v>
      </c>
      <c r="M41" s="238">
        <f t="shared" si="2"/>
        <v>0</v>
      </c>
      <c r="N41" s="238">
        <f t="shared" si="3"/>
        <v>0</v>
      </c>
      <c r="O41" s="238">
        <f t="shared" si="4"/>
        <v>0</v>
      </c>
      <c r="P41" s="171">
        <f>_xlfn.DAYS(H41,Siste_dag_i_mnd)</f>
        <v>0</v>
      </c>
    </row>
    <row r="42" spans="1:16" hidden="1" outlineLevel="3" x14ac:dyDescent="0.25">
      <c r="A42" s="182" t="s">
        <v>787</v>
      </c>
      <c r="B42" s="175" t="s">
        <v>788</v>
      </c>
      <c r="C42" s="183" t="s">
        <v>2341</v>
      </c>
      <c r="D42" s="172">
        <v>15200029</v>
      </c>
      <c r="E42" s="175" t="s">
        <v>1599</v>
      </c>
      <c r="F42" s="234">
        <v>180000</v>
      </c>
      <c r="G42" s="176">
        <v>44231</v>
      </c>
      <c r="H42" s="176">
        <v>44070</v>
      </c>
      <c r="I42" s="184">
        <v>202008</v>
      </c>
      <c r="J42" s="185">
        <v>202102</v>
      </c>
      <c r="K42" s="234">
        <f t="shared" si="0"/>
        <v>180000</v>
      </c>
      <c r="L42" s="238">
        <f t="shared" si="1"/>
        <v>0</v>
      </c>
      <c r="M42" s="238">
        <f t="shared" si="2"/>
        <v>0</v>
      </c>
      <c r="N42" s="238">
        <f t="shared" si="3"/>
        <v>0</v>
      </c>
      <c r="O42" s="238">
        <f t="shared" si="4"/>
        <v>0</v>
      </c>
      <c r="P42" s="171">
        <f>_xlfn.DAYS(H42,Siste_dag_i_mnd)</f>
        <v>-126</v>
      </c>
    </row>
    <row r="43" spans="1:16" hidden="1" outlineLevel="3" x14ac:dyDescent="0.25">
      <c r="A43" s="182" t="s">
        <v>787</v>
      </c>
      <c r="B43" s="175" t="s">
        <v>788</v>
      </c>
      <c r="C43" s="183" t="s">
        <v>2342</v>
      </c>
      <c r="D43" s="172">
        <v>15200050</v>
      </c>
      <c r="E43" s="175" t="s">
        <v>2014</v>
      </c>
      <c r="F43" s="234">
        <v>-180000</v>
      </c>
      <c r="G43" s="176">
        <v>44231</v>
      </c>
      <c r="H43" s="176">
        <v>44196</v>
      </c>
      <c r="I43" s="184">
        <v>202012</v>
      </c>
      <c r="J43" s="185">
        <v>202102</v>
      </c>
      <c r="K43" s="234">
        <f t="shared" si="0"/>
        <v>-180000</v>
      </c>
      <c r="L43" s="238">
        <f t="shared" si="1"/>
        <v>0</v>
      </c>
      <c r="M43" s="238">
        <f t="shared" si="2"/>
        <v>0</v>
      </c>
      <c r="N43" s="238">
        <f t="shared" si="3"/>
        <v>0</v>
      </c>
      <c r="O43" s="238">
        <f t="shared" si="4"/>
        <v>0</v>
      </c>
      <c r="P43" s="171">
        <f>_xlfn.DAYS(H43,Siste_dag_i_mnd)</f>
        <v>0</v>
      </c>
    </row>
    <row r="44" spans="1:16" outlineLevel="2" collapsed="1" x14ac:dyDescent="0.25">
      <c r="A44" s="186" t="s">
        <v>787</v>
      </c>
      <c r="B44" s="187" t="s">
        <v>788</v>
      </c>
      <c r="C44" s="188"/>
      <c r="D44" s="189"/>
      <c r="E44" s="190"/>
      <c r="F44" s="235">
        <f>SUBTOTAL(9,F41:F43)</f>
        <v>-9930.2999999999884</v>
      </c>
      <c r="G44" s="191"/>
      <c r="H44" s="191"/>
      <c r="I44" s="192"/>
      <c r="J44" s="193"/>
      <c r="K44" s="235">
        <f>SUBTOTAL(9,K41:K43)</f>
        <v>-9930.2999999999884</v>
      </c>
      <c r="L44" s="239">
        <f>SUBTOTAL(9,L41:L43)</f>
        <v>0</v>
      </c>
      <c r="M44" s="239">
        <f>SUBTOTAL(9,M41:M43)</f>
        <v>0</v>
      </c>
      <c r="N44" s="239">
        <f>SUBTOTAL(9,N41:N43)</f>
        <v>0</v>
      </c>
      <c r="O44" s="239">
        <f>SUBTOTAL(9,O41:O43)</f>
        <v>0</v>
      </c>
    </row>
    <row r="45" spans="1:16" hidden="1" outlineLevel="3" x14ac:dyDescent="0.25">
      <c r="A45" s="182" t="s">
        <v>851</v>
      </c>
      <c r="B45" s="175" t="s">
        <v>852</v>
      </c>
      <c r="C45" s="183" t="s">
        <v>2343</v>
      </c>
      <c r="D45" s="172">
        <v>1300000643</v>
      </c>
      <c r="E45" s="175" t="s">
        <v>62</v>
      </c>
      <c r="F45" s="234">
        <v>-491.25</v>
      </c>
      <c r="G45" s="176">
        <v>44200</v>
      </c>
      <c r="H45" s="176">
        <v>44198</v>
      </c>
      <c r="I45" s="184">
        <v>202012</v>
      </c>
      <c r="J45" s="185">
        <v>202101</v>
      </c>
      <c r="K45" s="234">
        <f t="shared" si="0"/>
        <v>0</v>
      </c>
      <c r="L45" s="238">
        <f t="shared" si="1"/>
        <v>-491.25</v>
      </c>
      <c r="M45" s="238">
        <f t="shared" si="2"/>
        <v>0</v>
      </c>
      <c r="N45" s="238">
        <f t="shared" si="3"/>
        <v>0</v>
      </c>
      <c r="O45" s="238">
        <f t="shared" si="4"/>
        <v>0</v>
      </c>
      <c r="P45" s="171">
        <f>_xlfn.DAYS(H45,Siste_dag_i_mnd)</f>
        <v>2</v>
      </c>
    </row>
    <row r="46" spans="1:16" outlineLevel="2" collapsed="1" x14ac:dyDescent="0.25">
      <c r="A46" s="186" t="s">
        <v>851</v>
      </c>
      <c r="B46" s="187" t="s">
        <v>852</v>
      </c>
      <c r="C46" s="188"/>
      <c r="D46" s="189"/>
      <c r="E46" s="190"/>
      <c r="F46" s="235">
        <f>SUBTOTAL(9,F45:F45)</f>
        <v>-491.25</v>
      </c>
      <c r="G46" s="191"/>
      <c r="H46" s="191"/>
      <c r="I46" s="192"/>
      <c r="J46" s="193"/>
      <c r="K46" s="235">
        <f>SUBTOTAL(9,K45:K45)</f>
        <v>0</v>
      </c>
      <c r="L46" s="239">
        <f>SUBTOTAL(9,L45:L45)</f>
        <v>-491.25</v>
      </c>
      <c r="M46" s="239">
        <f>SUBTOTAL(9,M45:M45)</f>
        <v>0</v>
      </c>
      <c r="N46" s="239">
        <f>SUBTOTAL(9,N45:N45)</f>
        <v>0</v>
      </c>
      <c r="O46" s="239">
        <f>SUBTOTAL(9,O45:O45)</f>
        <v>0</v>
      </c>
    </row>
    <row r="47" spans="1:16" hidden="1" outlineLevel="3" x14ac:dyDescent="0.25">
      <c r="A47" s="182" t="s">
        <v>862</v>
      </c>
      <c r="B47" s="175" t="s">
        <v>863</v>
      </c>
      <c r="C47" s="183" t="s">
        <v>2344</v>
      </c>
      <c r="D47" s="172">
        <v>1300000660</v>
      </c>
      <c r="E47" s="175" t="s">
        <v>62</v>
      </c>
      <c r="F47" s="234">
        <v>-9250</v>
      </c>
      <c r="G47" s="176">
        <v>44214</v>
      </c>
      <c r="H47" s="176">
        <v>44213</v>
      </c>
      <c r="I47" s="184">
        <v>202012</v>
      </c>
      <c r="J47" s="185">
        <v>202101</v>
      </c>
      <c r="K47" s="234">
        <f t="shared" si="0"/>
        <v>0</v>
      </c>
      <c r="L47" s="238">
        <f t="shared" si="1"/>
        <v>0</v>
      </c>
      <c r="M47" s="238">
        <f t="shared" si="2"/>
        <v>-9250</v>
      </c>
      <c r="N47" s="238">
        <f t="shared" si="3"/>
        <v>0</v>
      </c>
      <c r="O47" s="238">
        <f t="shared" si="4"/>
        <v>0</v>
      </c>
      <c r="P47" s="171">
        <f>_xlfn.DAYS(H47,Siste_dag_i_mnd)</f>
        <v>17</v>
      </c>
    </row>
    <row r="48" spans="1:16" outlineLevel="2" collapsed="1" x14ac:dyDescent="0.25">
      <c r="A48" s="186" t="s">
        <v>862</v>
      </c>
      <c r="B48" s="187" t="s">
        <v>863</v>
      </c>
      <c r="C48" s="188"/>
      <c r="D48" s="189"/>
      <c r="E48" s="190"/>
      <c r="F48" s="235">
        <f>SUBTOTAL(9,F47:F47)</f>
        <v>-9250</v>
      </c>
      <c r="G48" s="191"/>
      <c r="H48" s="191"/>
      <c r="I48" s="192"/>
      <c r="J48" s="193"/>
      <c r="K48" s="235">
        <f>SUBTOTAL(9,K47:K47)</f>
        <v>0</v>
      </c>
      <c r="L48" s="239">
        <f>SUBTOTAL(9,L47:L47)</f>
        <v>0</v>
      </c>
      <c r="M48" s="239">
        <f>SUBTOTAL(9,M47:M47)</f>
        <v>-9250</v>
      </c>
      <c r="N48" s="239">
        <f>SUBTOTAL(9,N47:N47)</f>
        <v>0</v>
      </c>
      <c r="O48" s="239">
        <f>SUBTOTAL(9,O47:O47)</f>
        <v>0</v>
      </c>
    </row>
    <row r="49" spans="1:16" hidden="1" outlineLevel="3" x14ac:dyDescent="0.25">
      <c r="A49" s="182" t="s">
        <v>860</v>
      </c>
      <c r="B49" s="175" t="s">
        <v>861</v>
      </c>
      <c r="C49" s="183" t="s">
        <v>2345</v>
      </c>
      <c r="D49" s="172">
        <v>1300000658</v>
      </c>
      <c r="E49" s="175" t="s">
        <v>62</v>
      </c>
      <c r="F49" s="234">
        <v>-3379.54</v>
      </c>
      <c r="G49" s="176">
        <v>44207</v>
      </c>
      <c r="H49" s="176">
        <v>44206</v>
      </c>
      <c r="I49" s="184">
        <v>202012</v>
      </c>
      <c r="J49" s="185">
        <v>202101</v>
      </c>
      <c r="K49" s="234">
        <f t="shared" si="0"/>
        <v>0</v>
      </c>
      <c r="L49" s="238">
        <f t="shared" si="1"/>
        <v>0</v>
      </c>
      <c r="M49" s="238">
        <f t="shared" si="2"/>
        <v>-3379.54</v>
      </c>
      <c r="N49" s="238">
        <f t="shared" si="3"/>
        <v>0</v>
      </c>
      <c r="O49" s="238">
        <f t="shared" si="4"/>
        <v>0</v>
      </c>
      <c r="P49" s="171">
        <f>_xlfn.DAYS(H49,Siste_dag_i_mnd)</f>
        <v>10</v>
      </c>
    </row>
    <row r="50" spans="1:16" outlineLevel="2" collapsed="1" x14ac:dyDescent="0.25">
      <c r="A50" s="186" t="s">
        <v>860</v>
      </c>
      <c r="B50" s="187" t="s">
        <v>861</v>
      </c>
      <c r="C50" s="188"/>
      <c r="D50" s="189"/>
      <c r="E50" s="190"/>
      <c r="F50" s="235">
        <f>SUBTOTAL(9,F49:F49)</f>
        <v>-3379.54</v>
      </c>
      <c r="G50" s="191"/>
      <c r="H50" s="191"/>
      <c r="I50" s="192"/>
      <c r="J50" s="193"/>
      <c r="K50" s="235">
        <f>SUBTOTAL(9,K49:K49)</f>
        <v>0</v>
      </c>
      <c r="L50" s="239">
        <f>SUBTOTAL(9,L49:L49)</f>
        <v>0</v>
      </c>
      <c r="M50" s="239">
        <f>SUBTOTAL(9,M49:M49)</f>
        <v>-3379.54</v>
      </c>
      <c r="N50" s="239">
        <f>SUBTOTAL(9,N49:N49)</f>
        <v>0</v>
      </c>
      <c r="O50" s="239">
        <f>SUBTOTAL(9,O49:O49)</f>
        <v>0</v>
      </c>
    </row>
    <row r="51" spans="1:16" hidden="1" outlineLevel="3" x14ac:dyDescent="0.25">
      <c r="A51" s="182" t="s">
        <v>2211</v>
      </c>
      <c r="B51" s="175" t="s">
        <v>2212</v>
      </c>
      <c r="C51" s="183" t="s">
        <v>2346</v>
      </c>
      <c r="D51" s="172">
        <v>1300000665</v>
      </c>
      <c r="E51" s="175" t="s">
        <v>62</v>
      </c>
      <c r="F51" s="234">
        <v>-8048.75</v>
      </c>
      <c r="G51" s="176">
        <v>44224</v>
      </c>
      <c r="H51" s="176">
        <v>44223</v>
      </c>
      <c r="I51" s="184">
        <v>202012</v>
      </c>
      <c r="J51" s="185">
        <v>202101</v>
      </c>
      <c r="K51" s="234">
        <f t="shared" si="0"/>
        <v>0</v>
      </c>
      <c r="L51" s="238">
        <f t="shared" si="1"/>
        <v>0</v>
      </c>
      <c r="M51" s="238">
        <f t="shared" si="2"/>
        <v>0</v>
      </c>
      <c r="N51" s="238">
        <f t="shared" si="3"/>
        <v>-8048.75</v>
      </c>
      <c r="O51" s="238">
        <f t="shared" si="4"/>
        <v>0</v>
      </c>
      <c r="P51" s="171">
        <f>_xlfn.DAYS(H51,Siste_dag_i_mnd)</f>
        <v>27</v>
      </c>
    </row>
    <row r="52" spans="1:16" hidden="1" outlineLevel="3" x14ac:dyDescent="0.25">
      <c r="A52" s="182" t="s">
        <v>2211</v>
      </c>
      <c r="B52" s="175" t="s">
        <v>2212</v>
      </c>
      <c r="C52" s="183" t="s">
        <v>2347</v>
      </c>
      <c r="D52" s="172">
        <v>1300000669</v>
      </c>
      <c r="E52" s="175" t="s">
        <v>62</v>
      </c>
      <c r="F52" s="234">
        <v>-8611.25</v>
      </c>
      <c r="G52" s="176">
        <v>44224</v>
      </c>
      <c r="H52" s="176">
        <v>44223</v>
      </c>
      <c r="I52" s="184">
        <v>202012</v>
      </c>
      <c r="J52" s="185">
        <v>202101</v>
      </c>
      <c r="K52" s="234">
        <f t="shared" si="0"/>
        <v>0</v>
      </c>
      <c r="L52" s="238">
        <f t="shared" si="1"/>
        <v>0</v>
      </c>
      <c r="M52" s="238">
        <f t="shared" si="2"/>
        <v>0</v>
      </c>
      <c r="N52" s="238">
        <f t="shared" si="3"/>
        <v>-8611.25</v>
      </c>
      <c r="O52" s="238">
        <f t="shared" si="4"/>
        <v>0</v>
      </c>
      <c r="P52" s="171">
        <f>_xlfn.DAYS(H52,Siste_dag_i_mnd)</f>
        <v>27</v>
      </c>
    </row>
    <row r="53" spans="1:16" outlineLevel="2" collapsed="1" x14ac:dyDescent="0.25">
      <c r="A53" s="186" t="s">
        <v>2211</v>
      </c>
      <c r="B53" s="187" t="s">
        <v>2212</v>
      </c>
      <c r="C53" s="188"/>
      <c r="D53" s="189"/>
      <c r="E53" s="190"/>
      <c r="F53" s="235">
        <f>SUBTOTAL(9,F51:F52)</f>
        <v>-16660</v>
      </c>
      <c r="G53" s="191"/>
      <c r="H53" s="191"/>
      <c r="I53" s="192"/>
      <c r="J53" s="193"/>
      <c r="K53" s="235">
        <f>SUBTOTAL(9,K51:K52)</f>
        <v>0</v>
      </c>
      <c r="L53" s="239">
        <f>SUBTOTAL(9,L51:L52)</f>
        <v>0</v>
      </c>
      <c r="M53" s="239">
        <f>SUBTOTAL(9,M51:M52)</f>
        <v>0</v>
      </c>
      <c r="N53" s="239">
        <f>SUBTOTAL(9,N51:N52)</f>
        <v>-16660</v>
      </c>
      <c r="O53" s="239">
        <f>SUBTOTAL(9,O51:O52)</f>
        <v>0</v>
      </c>
    </row>
    <row r="54" spans="1:16" hidden="1" outlineLevel="3" x14ac:dyDescent="0.25">
      <c r="A54" s="182" t="s">
        <v>2348</v>
      </c>
      <c r="B54" s="175" t="s">
        <v>2349</v>
      </c>
      <c r="C54" s="183" t="s">
        <v>2350</v>
      </c>
      <c r="D54" s="172">
        <v>1300000376</v>
      </c>
      <c r="E54" s="175" t="s">
        <v>62</v>
      </c>
      <c r="F54" s="234">
        <v>-938</v>
      </c>
      <c r="G54" s="176"/>
      <c r="H54" s="176">
        <v>43670</v>
      </c>
      <c r="I54" s="184">
        <v>201907</v>
      </c>
      <c r="J54" s="185">
        <v>209912</v>
      </c>
      <c r="K54" s="234">
        <f t="shared" si="0"/>
        <v>-938</v>
      </c>
      <c r="L54" s="238">
        <f t="shared" si="1"/>
        <v>0</v>
      </c>
      <c r="M54" s="238">
        <f t="shared" si="2"/>
        <v>0</v>
      </c>
      <c r="N54" s="238">
        <f t="shared" si="3"/>
        <v>0</v>
      </c>
      <c r="O54" s="238">
        <f t="shared" si="4"/>
        <v>0</v>
      </c>
      <c r="P54" s="171">
        <f>_xlfn.DAYS(H54,Siste_dag_i_mnd)</f>
        <v>-526</v>
      </c>
    </row>
    <row r="55" spans="1:16" outlineLevel="2" collapsed="1" x14ac:dyDescent="0.25">
      <c r="A55" s="186" t="s">
        <v>2348</v>
      </c>
      <c r="B55" s="187" t="s">
        <v>2349</v>
      </c>
      <c r="C55" s="188"/>
      <c r="D55" s="189"/>
      <c r="E55" s="190"/>
      <c r="F55" s="235">
        <f>SUBTOTAL(9,F54:F54)</f>
        <v>-938</v>
      </c>
      <c r="G55" s="191"/>
      <c r="H55" s="191"/>
      <c r="I55" s="192"/>
      <c r="J55" s="193"/>
      <c r="K55" s="235">
        <f>SUBTOTAL(9,K54:K54)</f>
        <v>-938</v>
      </c>
      <c r="L55" s="239">
        <f>SUBTOTAL(9,L54:L54)</f>
        <v>0</v>
      </c>
      <c r="M55" s="239">
        <f>SUBTOTAL(9,M54:M54)</f>
        <v>0</v>
      </c>
      <c r="N55" s="239">
        <f>SUBTOTAL(9,N54:N54)</f>
        <v>0</v>
      </c>
      <c r="O55" s="239">
        <f>SUBTOTAL(9,O54:O54)</f>
        <v>0</v>
      </c>
    </row>
    <row r="56" spans="1:16" hidden="1" outlineLevel="3" x14ac:dyDescent="0.25">
      <c r="A56" s="182" t="s">
        <v>846</v>
      </c>
      <c r="B56" s="175" t="s">
        <v>847</v>
      </c>
      <c r="C56" s="183" t="s">
        <v>2351</v>
      </c>
      <c r="D56" s="172">
        <v>1300000667</v>
      </c>
      <c r="E56" s="175" t="s">
        <v>62</v>
      </c>
      <c r="F56" s="234">
        <v>-2500</v>
      </c>
      <c r="G56" s="176">
        <v>44207</v>
      </c>
      <c r="H56" s="176">
        <v>44167</v>
      </c>
      <c r="I56" s="184">
        <v>202011</v>
      </c>
      <c r="J56" s="185">
        <v>202101</v>
      </c>
      <c r="K56" s="234">
        <f t="shared" si="0"/>
        <v>-2500</v>
      </c>
      <c r="L56" s="238">
        <f t="shared" si="1"/>
        <v>0</v>
      </c>
      <c r="M56" s="238">
        <f t="shared" si="2"/>
        <v>0</v>
      </c>
      <c r="N56" s="238">
        <f t="shared" si="3"/>
        <v>0</v>
      </c>
      <c r="O56" s="238">
        <f t="shared" si="4"/>
        <v>0</v>
      </c>
      <c r="P56" s="171">
        <f>_xlfn.DAYS(H56,Siste_dag_i_mnd)</f>
        <v>-29</v>
      </c>
    </row>
    <row r="57" spans="1:16" outlineLevel="2" collapsed="1" x14ac:dyDescent="0.25">
      <c r="A57" s="186" t="s">
        <v>846</v>
      </c>
      <c r="B57" s="187" t="s">
        <v>847</v>
      </c>
      <c r="C57" s="188"/>
      <c r="D57" s="189"/>
      <c r="E57" s="190"/>
      <c r="F57" s="235">
        <f>SUBTOTAL(9,F56:F56)</f>
        <v>-2500</v>
      </c>
      <c r="G57" s="191"/>
      <c r="H57" s="191"/>
      <c r="I57" s="192"/>
      <c r="J57" s="193"/>
      <c r="K57" s="235">
        <f>SUBTOTAL(9,K56:K56)</f>
        <v>-2500</v>
      </c>
      <c r="L57" s="239">
        <f>SUBTOTAL(9,L56:L56)</f>
        <v>0</v>
      </c>
      <c r="M57" s="239">
        <f>SUBTOTAL(9,M56:M56)</f>
        <v>0</v>
      </c>
      <c r="N57" s="239">
        <f>SUBTOTAL(9,N56:N56)</f>
        <v>0</v>
      </c>
      <c r="O57" s="239">
        <f>SUBTOTAL(9,O56:O56)</f>
        <v>0</v>
      </c>
    </row>
    <row r="58" spans="1:16" hidden="1" outlineLevel="3" x14ac:dyDescent="0.25">
      <c r="A58" s="182" t="s">
        <v>1332</v>
      </c>
      <c r="B58" s="175" t="s">
        <v>1333</v>
      </c>
      <c r="C58" s="183" t="s">
        <v>1977</v>
      </c>
      <c r="D58" s="172">
        <v>1300000673</v>
      </c>
      <c r="E58" s="175" t="s">
        <v>62</v>
      </c>
      <c r="F58" s="234">
        <v>-6839.54</v>
      </c>
      <c r="G58" s="176"/>
      <c r="H58" s="176">
        <v>44247</v>
      </c>
      <c r="I58" s="184">
        <v>202012</v>
      </c>
      <c r="J58" s="185">
        <v>209912</v>
      </c>
      <c r="K58" s="234">
        <f t="shared" si="0"/>
        <v>0</v>
      </c>
      <c r="L58" s="238">
        <f t="shared" si="1"/>
        <v>0</v>
      </c>
      <c r="M58" s="238">
        <f t="shared" si="2"/>
        <v>0</v>
      </c>
      <c r="N58" s="238">
        <f t="shared" si="3"/>
        <v>0</v>
      </c>
      <c r="O58" s="238">
        <f t="shared" si="4"/>
        <v>-6839.54</v>
      </c>
      <c r="P58" s="171">
        <f>_xlfn.DAYS(H58,Siste_dag_i_mnd)</f>
        <v>51</v>
      </c>
    </row>
    <row r="59" spans="1:16" hidden="1" outlineLevel="3" x14ac:dyDescent="0.25">
      <c r="A59" s="182" t="s">
        <v>1332</v>
      </c>
      <c r="B59" s="175" t="s">
        <v>1333</v>
      </c>
      <c r="C59" s="183" t="s">
        <v>2352</v>
      </c>
      <c r="D59" s="172">
        <v>1300000642</v>
      </c>
      <c r="E59" s="175" t="s">
        <v>62</v>
      </c>
      <c r="F59" s="234">
        <v>-4665.38</v>
      </c>
      <c r="G59" s="176">
        <v>44217</v>
      </c>
      <c r="H59" s="176">
        <v>44216</v>
      </c>
      <c r="I59" s="184">
        <v>202011</v>
      </c>
      <c r="J59" s="185">
        <v>202101</v>
      </c>
      <c r="K59" s="234">
        <f t="shared" si="0"/>
        <v>0</v>
      </c>
      <c r="L59" s="238">
        <f t="shared" si="1"/>
        <v>0</v>
      </c>
      <c r="M59" s="238">
        <f t="shared" si="2"/>
        <v>-4665.38</v>
      </c>
      <c r="N59" s="238">
        <f t="shared" si="3"/>
        <v>0</v>
      </c>
      <c r="O59" s="238">
        <f t="shared" si="4"/>
        <v>0</v>
      </c>
      <c r="P59" s="171">
        <f>_xlfn.DAYS(H59,Siste_dag_i_mnd)</f>
        <v>20</v>
      </c>
    </row>
    <row r="60" spans="1:16" outlineLevel="2" collapsed="1" x14ac:dyDescent="0.25">
      <c r="A60" s="186" t="s">
        <v>1332</v>
      </c>
      <c r="B60" s="187" t="s">
        <v>1333</v>
      </c>
      <c r="C60" s="188"/>
      <c r="D60" s="189"/>
      <c r="E60" s="190"/>
      <c r="F60" s="235">
        <f>SUBTOTAL(9,F58:F59)</f>
        <v>-11504.92</v>
      </c>
      <c r="G60" s="191"/>
      <c r="H60" s="191"/>
      <c r="I60" s="192"/>
      <c r="J60" s="193"/>
      <c r="K60" s="235">
        <f>SUBTOTAL(9,K58:K59)</f>
        <v>0</v>
      </c>
      <c r="L60" s="239">
        <f>SUBTOTAL(9,L58:L59)</f>
        <v>0</v>
      </c>
      <c r="M60" s="239">
        <f>SUBTOTAL(9,M58:M59)</f>
        <v>-4665.38</v>
      </c>
      <c r="N60" s="239">
        <f>SUBTOTAL(9,N58:N59)</f>
        <v>0</v>
      </c>
      <c r="O60" s="239">
        <f>SUBTOTAL(9,O58:O59)</f>
        <v>-6839.54</v>
      </c>
    </row>
    <row r="61" spans="1:16" hidden="1" outlineLevel="3" x14ac:dyDescent="0.25">
      <c r="A61" s="182" t="s">
        <v>1470</v>
      </c>
      <c r="B61" s="175" t="s">
        <v>1471</v>
      </c>
      <c r="C61" s="183" t="s">
        <v>2353</v>
      </c>
      <c r="D61" s="172">
        <v>1300000674</v>
      </c>
      <c r="E61" s="175" t="s">
        <v>62</v>
      </c>
      <c r="F61" s="234">
        <v>-1987.5</v>
      </c>
      <c r="G61" s="176">
        <v>44210</v>
      </c>
      <c r="H61" s="176">
        <v>44202</v>
      </c>
      <c r="I61" s="184">
        <v>202012</v>
      </c>
      <c r="J61" s="185">
        <v>202101</v>
      </c>
      <c r="K61" s="234">
        <f t="shared" si="0"/>
        <v>0</v>
      </c>
      <c r="L61" s="238">
        <f t="shared" si="1"/>
        <v>-1987.5</v>
      </c>
      <c r="M61" s="238">
        <f t="shared" si="2"/>
        <v>0</v>
      </c>
      <c r="N61" s="238">
        <f t="shared" si="3"/>
        <v>0</v>
      </c>
      <c r="O61" s="238">
        <f t="shared" si="4"/>
        <v>0</v>
      </c>
      <c r="P61" s="171">
        <f>_xlfn.DAYS(H61,Siste_dag_i_mnd)</f>
        <v>6</v>
      </c>
    </row>
    <row r="62" spans="1:16" hidden="1" outlineLevel="3" x14ac:dyDescent="0.25">
      <c r="A62" s="182" t="s">
        <v>1470</v>
      </c>
      <c r="B62" s="175" t="s">
        <v>1471</v>
      </c>
      <c r="C62" s="183" t="s">
        <v>2354</v>
      </c>
      <c r="D62" s="172">
        <v>1300000651</v>
      </c>
      <c r="E62" s="175" t="s">
        <v>62</v>
      </c>
      <c r="F62" s="234">
        <v>-1803.75</v>
      </c>
      <c r="G62" s="176">
        <v>44203</v>
      </c>
      <c r="H62" s="176">
        <v>44203</v>
      </c>
      <c r="I62" s="184">
        <v>202012</v>
      </c>
      <c r="J62" s="185">
        <v>202101</v>
      </c>
      <c r="K62" s="234">
        <f t="shared" si="0"/>
        <v>0</v>
      </c>
      <c r="L62" s="238">
        <f t="shared" si="1"/>
        <v>0</v>
      </c>
      <c r="M62" s="238">
        <f t="shared" si="2"/>
        <v>0</v>
      </c>
      <c r="N62" s="238">
        <f t="shared" si="3"/>
        <v>0</v>
      </c>
      <c r="O62" s="238">
        <f t="shared" si="4"/>
        <v>0</v>
      </c>
      <c r="P62" s="171">
        <f>_xlfn.DAYS(H62,Siste_dag_i_mnd)</f>
        <v>7</v>
      </c>
    </row>
    <row r="63" spans="1:16" hidden="1" outlineLevel="3" x14ac:dyDescent="0.25">
      <c r="A63" s="182" t="s">
        <v>1470</v>
      </c>
      <c r="B63" s="175" t="s">
        <v>1471</v>
      </c>
      <c r="C63" s="183" t="s">
        <v>2355</v>
      </c>
      <c r="D63" s="172">
        <v>1300000647</v>
      </c>
      <c r="E63" s="175" t="s">
        <v>62</v>
      </c>
      <c r="F63" s="234">
        <v>-1987.5</v>
      </c>
      <c r="G63" s="176">
        <v>44203</v>
      </c>
      <c r="H63" s="176">
        <v>44203</v>
      </c>
      <c r="I63" s="184">
        <v>202012</v>
      </c>
      <c r="J63" s="185">
        <v>202101</v>
      </c>
      <c r="K63" s="234">
        <f t="shared" si="0"/>
        <v>0</v>
      </c>
      <c r="L63" s="238">
        <f t="shared" si="1"/>
        <v>0</v>
      </c>
      <c r="M63" s="238">
        <f t="shared" si="2"/>
        <v>0</v>
      </c>
      <c r="N63" s="238">
        <f t="shared" si="3"/>
        <v>0</v>
      </c>
      <c r="O63" s="238">
        <f t="shared" si="4"/>
        <v>0</v>
      </c>
      <c r="P63" s="171">
        <f>_xlfn.DAYS(H63,Siste_dag_i_mnd)</f>
        <v>7</v>
      </c>
    </row>
    <row r="64" spans="1:16" outlineLevel="2" collapsed="1" x14ac:dyDescent="0.25">
      <c r="A64" s="186" t="s">
        <v>1470</v>
      </c>
      <c r="B64" s="187" t="s">
        <v>1471</v>
      </c>
      <c r="C64" s="188"/>
      <c r="D64" s="189"/>
      <c r="E64" s="190"/>
      <c r="F64" s="235">
        <f>SUBTOTAL(9,F61:F63)</f>
        <v>-5778.75</v>
      </c>
      <c r="G64" s="191"/>
      <c r="H64" s="191"/>
      <c r="I64" s="192"/>
      <c r="J64" s="193"/>
      <c r="K64" s="235">
        <f>SUBTOTAL(9,K61:K63)</f>
        <v>0</v>
      </c>
      <c r="L64" s="239">
        <f>SUBTOTAL(9,L61:L63)</f>
        <v>-1987.5</v>
      </c>
      <c r="M64" s="239">
        <f>SUBTOTAL(9,M61:M63)</f>
        <v>0</v>
      </c>
      <c r="N64" s="239">
        <f>SUBTOTAL(9,N61:N63)</f>
        <v>0</v>
      </c>
      <c r="O64" s="239">
        <f>SUBTOTAL(9,O61:O63)</f>
        <v>0</v>
      </c>
    </row>
    <row r="65" spans="1:16" hidden="1" outlineLevel="3" x14ac:dyDescent="0.25">
      <c r="A65" s="182" t="s">
        <v>2221</v>
      </c>
      <c r="B65" s="175" t="s">
        <v>2222</v>
      </c>
      <c r="C65" s="183" t="s">
        <v>2356</v>
      </c>
      <c r="D65" s="172">
        <v>1300000680</v>
      </c>
      <c r="E65" s="175" t="s">
        <v>62</v>
      </c>
      <c r="F65" s="234">
        <v>-420</v>
      </c>
      <c r="G65" s="176">
        <v>44217</v>
      </c>
      <c r="H65" s="176">
        <v>44206</v>
      </c>
      <c r="I65" s="184">
        <v>202012</v>
      </c>
      <c r="J65" s="185">
        <v>202101</v>
      </c>
      <c r="K65" s="234">
        <f t="shared" si="0"/>
        <v>0</v>
      </c>
      <c r="L65" s="238">
        <f t="shared" si="1"/>
        <v>0</v>
      </c>
      <c r="M65" s="238">
        <f t="shared" si="2"/>
        <v>-420</v>
      </c>
      <c r="N65" s="238">
        <f t="shared" si="3"/>
        <v>0</v>
      </c>
      <c r="O65" s="238">
        <f t="shared" si="4"/>
        <v>0</v>
      </c>
      <c r="P65" s="171">
        <f>_xlfn.DAYS(H65,Siste_dag_i_mnd)</f>
        <v>10</v>
      </c>
    </row>
    <row r="66" spans="1:16" outlineLevel="2" collapsed="1" x14ac:dyDescent="0.25">
      <c r="A66" s="186" t="s">
        <v>2221</v>
      </c>
      <c r="B66" s="187" t="s">
        <v>2222</v>
      </c>
      <c r="C66" s="188"/>
      <c r="D66" s="189"/>
      <c r="E66" s="190"/>
      <c r="F66" s="235">
        <f>SUBTOTAL(9,F65:F65)</f>
        <v>-420</v>
      </c>
      <c r="G66" s="191"/>
      <c r="H66" s="191"/>
      <c r="I66" s="192"/>
      <c r="J66" s="193"/>
      <c r="K66" s="235">
        <f>SUBTOTAL(9,K65:K65)</f>
        <v>0</v>
      </c>
      <c r="L66" s="239">
        <f>SUBTOTAL(9,L65:L65)</f>
        <v>0</v>
      </c>
      <c r="M66" s="239">
        <f>SUBTOTAL(9,M65:M65)</f>
        <v>-420</v>
      </c>
      <c r="N66" s="239">
        <f>SUBTOTAL(9,N65:N65)</f>
        <v>0</v>
      </c>
      <c r="O66" s="239">
        <f>SUBTOTAL(9,O65:O65)</f>
        <v>0</v>
      </c>
    </row>
    <row r="67" spans="1:16" hidden="1" outlineLevel="3" x14ac:dyDescent="0.25">
      <c r="A67" s="182" t="s">
        <v>857</v>
      </c>
      <c r="B67" s="175" t="s">
        <v>755</v>
      </c>
      <c r="C67" s="183" t="s">
        <v>2357</v>
      </c>
      <c r="D67" s="172">
        <v>1300000645</v>
      </c>
      <c r="E67" s="175" t="s">
        <v>62</v>
      </c>
      <c r="F67" s="234">
        <v>-812174.56</v>
      </c>
      <c r="G67" s="176">
        <v>44200</v>
      </c>
      <c r="H67" s="176">
        <v>44197</v>
      </c>
      <c r="I67" s="184">
        <v>202012</v>
      </c>
      <c r="J67" s="185">
        <v>202101</v>
      </c>
      <c r="K67" s="234">
        <f t="shared" ref="K67:K70" si="6">IF(P67&lt;=0,F67,0)</f>
        <v>0</v>
      </c>
      <c r="L67" s="238">
        <f t="shared" ref="L67:L70" si="7">IF(AND($P67&gt;=1,$P67&lt;7),$F67,0)</f>
        <v>-812174.56</v>
      </c>
      <c r="M67" s="238">
        <f t="shared" ref="M67:M70" si="8">IF(AND($P67&gt;=8,$P67&lt;21),$F67,0)</f>
        <v>0</v>
      </c>
      <c r="N67" s="238">
        <f t="shared" ref="N67:N70" si="9">IF(AND($P67&gt;=22,$P67&lt;42),$F67,0)</f>
        <v>0</v>
      </c>
      <c r="O67" s="238">
        <f t="shared" ref="O67:O70" si="10">IF($P67&gt;=43,$F67,0)</f>
        <v>0</v>
      </c>
      <c r="P67" s="171">
        <f>_xlfn.DAYS(H67,Siste_dag_i_mnd)</f>
        <v>1</v>
      </c>
    </row>
    <row r="68" spans="1:16" hidden="1" outlineLevel="3" x14ac:dyDescent="0.25">
      <c r="A68" s="182" t="s">
        <v>857</v>
      </c>
      <c r="B68" s="175" t="s">
        <v>755</v>
      </c>
      <c r="C68" s="183" t="s">
        <v>2358</v>
      </c>
      <c r="D68" s="172">
        <v>1300000676</v>
      </c>
      <c r="E68" s="175" t="s">
        <v>62</v>
      </c>
      <c r="F68" s="234">
        <v>-956234.93</v>
      </c>
      <c r="G68" s="176">
        <v>44228</v>
      </c>
      <c r="H68" s="176">
        <v>44226</v>
      </c>
      <c r="I68" s="184">
        <v>202012</v>
      </c>
      <c r="J68" s="185">
        <v>202102</v>
      </c>
      <c r="K68" s="234">
        <f t="shared" si="6"/>
        <v>0</v>
      </c>
      <c r="L68" s="238">
        <f t="shared" si="7"/>
        <v>0</v>
      </c>
      <c r="M68" s="238">
        <f t="shared" si="8"/>
        <v>0</v>
      </c>
      <c r="N68" s="238">
        <f t="shared" si="9"/>
        <v>-956234.93</v>
      </c>
      <c r="O68" s="238">
        <f t="shared" si="10"/>
        <v>0</v>
      </c>
      <c r="P68" s="171">
        <f>_xlfn.DAYS(H68,Siste_dag_i_mnd)</f>
        <v>30</v>
      </c>
    </row>
    <row r="69" spans="1:16" hidden="1" outlineLevel="3" x14ac:dyDescent="0.25">
      <c r="A69" s="182" t="s">
        <v>857</v>
      </c>
      <c r="B69" s="175" t="s">
        <v>755</v>
      </c>
      <c r="C69" s="183" t="s">
        <v>2359</v>
      </c>
      <c r="D69" s="172">
        <v>1300000649</v>
      </c>
      <c r="E69" s="175" t="s">
        <v>62</v>
      </c>
      <c r="F69" s="234">
        <v>-3110</v>
      </c>
      <c r="G69" s="176">
        <v>44200</v>
      </c>
      <c r="H69" s="176">
        <v>44196</v>
      </c>
      <c r="I69" s="184">
        <v>202012</v>
      </c>
      <c r="J69" s="185">
        <v>202101</v>
      </c>
      <c r="K69" s="234">
        <f t="shared" si="6"/>
        <v>-3110</v>
      </c>
      <c r="L69" s="238">
        <f t="shared" si="7"/>
        <v>0</v>
      </c>
      <c r="M69" s="238">
        <f t="shared" si="8"/>
        <v>0</v>
      </c>
      <c r="N69" s="238">
        <f t="shared" si="9"/>
        <v>0</v>
      </c>
      <c r="O69" s="238">
        <f t="shared" si="10"/>
        <v>0</v>
      </c>
      <c r="P69" s="171">
        <f>_xlfn.DAYS(H69,Siste_dag_i_mnd)</f>
        <v>0</v>
      </c>
    </row>
    <row r="70" spans="1:16" hidden="1" outlineLevel="3" x14ac:dyDescent="0.25">
      <c r="A70" s="182" t="s">
        <v>857</v>
      </c>
      <c r="B70" s="175" t="s">
        <v>755</v>
      </c>
      <c r="C70" s="183" t="s">
        <v>2360</v>
      </c>
      <c r="D70" s="172">
        <v>1300000648</v>
      </c>
      <c r="E70" s="175" t="s">
        <v>62</v>
      </c>
      <c r="F70" s="234">
        <v>3110</v>
      </c>
      <c r="G70" s="176">
        <v>44200</v>
      </c>
      <c r="H70" s="176">
        <v>44167</v>
      </c>
      <c r="I70" s="184">
        <v>202012</v>
      </c>
      <c r="J70" s="185">
        <v>202101</v>
      </c>
      <c r="K70" s="234">
        <f t="shared" si="6"/>
        <v>3110</v>
      </c>
      <c r="L70" s="238">
        <f t="shared" si="7"/>
        <v>0</v>
      </c>
      <c r="M70" s="238">
        <f t="shared" si="8"/>
        <v>0</v>
      </c>
      <c r="N70" s="238">
        <f t="shared" si="9"/>
        <v>0</v>
      </c>
      <c r="O70" s="238">
        <f t="shared" si="10"/>
        <v>0</v>
      </c>
      <c r="P70" s="171">
        <f>_xlfn.DAYS(H70,Siste_dag_i_mnd)</f>
        <v>-29</v>
      </c>
    </row>
    <row r="71" spans="1:16" outlineLevel="2" collapsed="1" x14ac:dyDescent="0.25">
      <c r="A71" s="186" t="s">
        <v>857</v>
      </c>
      <c r="B71" s="187" t="s">
        <v>755</v>
      </c>
      <c r="C71" s="188"/>
      <c r="D71" s="189"/>
      <c r="E71" s="190"/>
      <c r="F71" s="235">
        <f>SUBTOTAL(9,F67:F70)</f>
        <v>-1768409.4900000002</v>
      </c>
      <c r="G71" s="191"/>
      <c r="H71" s="191"/>
      <c r="I71" s="192"/>
      <c r="J71" s="193"/>
      <c r="K71" s="235">
        <f>SUBTOTAL(9,K67:K70)</f>
        <v>0</v>
      </c>
      <c r="L71" s="239">
        <f>SUBTOTAL(9,L67:L70)</f>
        <v>-812174.56</v>
      </c>
      <c r="M71" s="239">
        <f>SUBTOTAL(9,M67:M70)</f>
        <v>0</v>
      </c>
      <c r="N71" s="239">
        <f>SUBTOTAL(9,N67:N70)</f>
        <v>-956234.93</v>
      </c>
      <c r="O71" s="239">
        <f>SUBTOTAL(9,O67:O70)</f>
        <v>0</v>
      </c>
    </row>
    <row r="72" spans="1:16" outlineLevel="1" x14ac:dyDescent="0.25">
      <c r="A72" s="194" t="s">
        <v>777</v>
      </c>
      <c r="B72" s="195" t="s">
        <v>607</v>
      </c>
      <c r="C72" s="196"/>
      <c r="D72" s="197"/>
      <c r="E72" s="198"/>
      <c r="F72" s="236">
        <f>SUBTOTAL(9,F2:F71)</f>
        <v>-3507049.08</v>
      </c>
      <c r="G72" s="199"/>
      <c r="H72" s="199"/>
      <c r="I72" s="200"/>
      <c r="J72" s="201"/>
      <c r="K72" s="236">
        <f>SUBTOTAL(9,K2:K71)</f>
        <v>-989277.38000000012</v>
      </c>
      <c r="L72" s="240">
        <f>SUBTOTAL(9,L2:L71)</f>
        <v>-867502.06</v>
      </c>
      <c r="M72" s="240">
        <f>SUBTOTAL(9,M2:M71)</f>
        <v>-543957.92000000004</v>
      </c>
      <c r="N72" s="240">
        <f>SUBTOTAL(9,N2:N71)</f>
        <v>-1092770.9300000002</v>
      </c>
      <c r="O72" s="240">
        <f>SUBTOTAL(9,O2:O71)</f>
        <v>-6839.54</v>
      </c>
    </row>
    <row r="73" spans="1:16" x14ac:dyDescent="0.25">
      <c r="A73" s="202" t="s">
        <v>220</v>
      </c>
      <c r="B73" s="203"/>
      <c r="C73" s="204"/>
      <c r="D73" s="205"/>
      <c r="E73" s="203"/>
      <c r="F73" s="237">
        <f>SUBTOTAL(9,F2:F72)</f>
        <v>-3507049.08</v>
      </c>
      <c r="G73" s="206"/>
      <c r="H73" s="206"/>
      <c r="I73" s="207"/>
      <c r="J73" s="208"/>
      <c r="K73" s="237">
        <f>SUBTOTAL(9,K2:K72)</f>
        <v>-989277.38000000012</v>
      </c>
      <c r="L73" s="241">
        <f>SUBTOTAL(9,L2:L72)</f>
        <v>-867502.06</v>
      </c>
      <c r="M73" s="241">
        <f>SUBTOTAL(9,M2:M72)</f>
        <v>-543957.92000000004</v>
      </c>
      <c r="N73" s="241">
        <f>SUBTOTAL(9,N2:N72)</f>
        <v>-1092770.9300000002</v>
      </c>
      <c r="O73" s="241">
        <f>SUBTOTAL(9,O2:O72)</f>
        <v>-6839.54</v>
      </c>
    </row>
  </sheetData>
  <pageMargins left="0.70866141732283472" right="0.70866141732283472" top="0.74803149606299213" bottom="0.74803149606299213" header="0.31496062992125984" footer="0.31496062992125984"/>
  <pageSetup paperSize="9" scale="73" fitToHeight="0" orientation="landscape" verticalDpi="0" r:id="rId1"/>
  <headerFooter>
    <oddFooter>&amp;L&amp;A&amp;CUtskrift pr &amp;D, &amp;T&amp;RSide &amp;P av &amp;N</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B273"/>
  <sheetViews>
    <sheetView workbookViewId="0">
      <pane xSplit="1" ySplit="1" topLeftCell="B2" activePane="bottomRight" state="frozen"/>
      <selection pane="topRight" activeCell="B1" sqref="B1"/>
      <selection pane="bottomLeft" activeCell="A8" sqref="A8"/>
      <selection pane="bottomRight" activeCell="A3" sqref="A3"/>
    </sheetView>
  </sheetViews>
  <sheetFormatPr baseColWidth="10" defaultColWidth="9.140625" defaultRowHeight="15" x14ac:dyDescent="0.25"/>
  <cols>
    <col min="1" max="1" width="11.7109375" style="88" customWidth="1"/>
    <col min="2" max="2" width="48.85546875" style="88" customWidth="1"/>
    <col min="3" max="3" width="9.140625" style="88" customWidth="1"/>
    <col min="4" max="16384" width="9.140625" style="88"/>
  </cols>
  <sheetData>
    <row r="1" spans="1:2" x14ac:dyDescent="0.25">
      <c r="A1" s="89" t="s">
        <v>152</v>
      </c>
      <c r="B1" s="89" t="s">
        <v>153</v>
      </c>
    </row>
    <row r="3" spans="1:2" x14ac:dyDescent="0.25">
      <c r="A3" s="88">
        <v>1250</v>
      </c>
      <c r="B3" s="88" t="s">
        <v>571</v>
      </c>
    </row>
    <row r="4" spans="1:2" x14ac:dyDescent="0.25">
      <c r="A4" s="88">
        <v>12500</v>
      </c>
      <c r="B4" s="88" t="s">
        <v>572</v>
      </c>
    </row>
    <row r="5" spans="1:2" x14ac:dyDescent="0.25">
      <c r="A5" s="88">
        <v>1260</v>
      </c>
      <c r="B5" s="88" t="s">
        <v>573</v>
      </c>
    </row>
    <row r="6" spans="1:2" x14ac:dyDescent="0.25">
      <c r="A6" s="88">
        <v>12600</v>
      </c>
      <c r="B6" s="88" t="s">
        <v>574</v>
      </c>
    </row>
    <row r="7" spans="1:2" x14ac:dyDescent="0.25">
      <c r="A7" s="88">
        <v>1510</v>
      </c>
      <c r="B7" s="88" t="s">
        <v>13</v>
      </c>
    </row>
    <row r="8" spans="1:2" x14ac:dyDescent="0.25">
      <c r="A8" s="88">
        <v>1554</v>
      </c>
      <c r="B8" s="88" t="s">
        <v>575</v>
      </c>
    </row>
    <row r="9" spans="1:2" x14ac:dyDescent="0.25">
      <c r="A9" s="88">
        <v>1555</v>
      </c>
      <c r="B9" s="88" t="s">
        <v>576</v>
      </c>
    </row>
    <row r="10" spans="1:2" x14ac:dyDescent="0.25">
      <c r="A10" s="88">
        <v>1559</v>
      </c>
      <c r="B10" s="88" t="s">
        <v>577</v>
      </c>
    </row>
    <row r="11" spans="1:2" x14ac:dyDescent="0.25">
      <c r="A11" s="88">
        <v>1561</v>
      </c>
      <c r="B11" s="88" t="s">
        <v>578</v>
      </c>
    </row>
    <row r="12" spans="1:2" x14ac:dyDescent="0.25">
      <c r="A12" s="88">
        <v>1562</v>
      </c>
      <c r="B12" s="88" t="s">
        <v>579</v>
      </c>
    </row>
    <row r="13" spans="1:2" x14ac:dyDescent="0.25">
      <c r="A13" s="88">
        <v>15621</v>
      </c>
      <c r="B13" s="88" t="s">
        <v>580</v>
      </c>
    </row>
    <row r="14" spans="1:2" x14ac:dyDescent="0.25">
      <c r="A14" s="88">
        <v>15622</v>
      </c>
      <c r="B14" s="88" t="s">
        <v>581</v>
      </c>
    </row>
    <row r="15" spans="1:2" x14ac:dyDescent="0.25">
      <c r="A15" s="88">
        <v>15623</v>
      </c>
      <c r="B15" s="88" t="s">
        <v>582</v>
      </c>
    </row>
    <row r="16" spans="1:2" x14ac:dyDescent="0.25">
      <c r="A16" s="88">
        <v>15624</v>
      </c>
      <c r="B16" s="88" t="s">
        <v>583</v>
      </c>
    </row>
    <row r="17" spans="1:2" x14ac:dyDescent="0.25">
      <c r="A17" s="88">
        <v>1570</v>
      </c>
      <c r="B17" s="88" t="s">
        <v>584</v>
      </c>
    </row>
    <row r="18" spans="1:2" x14ac:dyDescent="0.25">
      <c r="A18" s="88">
        <v>1580</v>
      </c>
      <c r="B18" s="88" t="s">
        <v>36</v>
      </c>
    </row>
    <row r="19" spans="1:2" x14ac:dyDescent="0.25">
      <c r="A19" s="88">
        <v>1701</v>
      </c>
      <c r="B19" s="88" t="s">
        <v>14</v>
      </c>
    </row>
    <row r="20" spans="1:2" x14ac:dyDescent="0.25">
      <c r="A20" s="88">
        <v>1770</v>
      </c>
      <c r="B20" s="88" t="s">
        <v>585</v>
      </c>
    </row>
    <row r="21" spans="1:2" x14ac:dyDescent="0.25">
      <c r="A21" s="88">
        <v>1920</v>
      </c>
      <c r="B21" s="88" t="s">
        <v>586</v>
      </c>
    </row>
    <row r="22" spans="1:2" x14ac:dyDescent="0.25">
      <c r="A22" s="88">
        <v>1925</v>
      </c>
      <c r="B22" s="88" t="s">
        <v>587</v>
      </c>
    </row>
    <row r="23" spans="1:2" x14ac:dyDescent="0.25">
      <c r="A23" s="88">
        <v>1926</v>
      </c>
      <c r="B23" s="88" t="s">
        <v>588</v>
      </c>
    </row>
    <row r="24" spans="1:2" x14ac:dyDescent="0.25">
      <c r="A24" s="88">
        <v>1927</v>
      </c>
      <c r="B24" s="88" t="s">
        <v>589</v>
      </c>
    </row>
    <row r="25" spans="1:2" x14ac:dyDescent="0.25">
      <c r="A25" s="88">
        <v>1928</v>
      </c>
      <c r="B25" s="88" t="s">
        <v>590</v>
      </c>
    </row>
    <row r="26" spans="1:2" x14ac:dyDescent="0.25">
      <c r="A26" s="88">
        <v>1930</v>
      </c>
      <c r="B26" s="88" t="s">
        <v>591</v>
      </c>
    </row>
    <row r="27" spans="1:2" x14ac:dyDescent="0.25">
      <c r="A27" s="88">
        <v>1931</v>
      </c>
      <c r="B27" s="88" t="s">
        <v>592</v>
      </c>
    </row>
    <row r="28" spans="1:2" x14ac:dyDescent="0.25">
      <c r="A28" s="88">
        <v>1932</v>
      </c>
      <c r="B28" s="88" t="s">
        <v>593</v>
      </c>
    </row>
    <row r="29" spans="1:2" x14ac:dyDescent="0.25">
      <c r="A29" s="88">
        <v>1940</v>
      </c>
      <c r="B29" s="88" t="s">
        <v>594</v>
      </c>
    </row>
    <row r="30" spans="1:2" x14ac:dyDescent="0.25">
      <c r="A30" s="88">
        <v>20101</v>
      </c>
      <c r="B30" s="88" t="s">
        <v>557</v>
      </c>
    </row>
    <row r="31" spans="1:2" x14ac:dyDescent="0.25">
      <c r="A31" s="88">
        <v>20102</v>
      </c>
      <c r="B31" s="88" t="s">
        <v>595</v>
      </c>
    </row>
    <row r="32" spans="1:2" x14ac:dyDescent="0.25">
      <c r="A32" s="88">
        <v>20103</v>
      </c>
      <c r="B32" s="88" t="s">
        <v>397</v>
      </c>
    </row>
    <row r="33" spans="1:2" x14ac:dyDescent="0.25">
      <c r="A33" s="88">
        <v>20301</v>
      </c>
      <c r="B33" s="88" t="s">
        <v>596</v>
      </c>
    </row>
    <row r="34" spans="1:2" x14ac:dyDescent="0.25">
      <c r="A34" s="88">
        <v>20302</v>
      </c>
      <c r="B34" s="88" t="s">
        <v>597</v>
      </c>
    </row>
    <row r="35" spans="1:2" x14ac:dyDescent="0.25">
      <c r="A35" s="88">
        <v>20303</v>
      </c>
      <c r="B35" s="88" t="s">
        <v>598</v>
      </c>
    </row>
    <row r="36" spans="1:2" x14ac:dyDescent="0.25">
      <c r="A36" s="88">
        <v>20304</v>
      </c>
      <c r="B36" s="88" t="s">
        <v>599</v>
      </c>
    </row>
    <row r="37" spans="1:2" x14ac:dyDescent="0.25">
      <c r="A37" s="88">
        <v>20305</v>
      </c>
      <c r="B37" s="88" t="s">
        <v>558</v>
      </c>
    </row>
    <row r="38" spans="1:2" x14ac:dyDescent="0.25">
      <c r="A38" s="88">
        <v>20306</v>
      </c>
      <c r="B38" s="88" t="s">
        <v>600</v>
      </c>
    </row>
    <row r="39" spans="1:2" x14ac:dyDescent="0.25">
      <c r="A39" s="88">
        <v>20307</v>
      </c>
      <c r="B39" s="88" t="s">
        <v>559</v>
      </c>
    </row>
    <row r="40" spans="1:2" x14ac:dyDescent="0.25">
      <c r="A40" s="88">
        <v>20308</v>
      </c>
      <c r="B40" s="88" t="s">
        <v>601</v>
      </c>
    </row>
    <row r="41" spans="1:2" x14ac:dyDescent="0.25">
      <c r="A41" s="88">
        <v>20309</v>
      </c>
      <c r="B41" s="88" t="s">
        <v>602</v>
      </c>
    </row>
    <row r="42" spans="1:2" x14ac:dyDescent="0.25">
      <c r="A42" s="88">
        <v>20310</v>
      </c>
      <c r="B42" s="88" t="s">
        <v>452</v>
      </c>
    </row>
    <row r="43" spans="1:2" x14ac:dyDescent="0.25">
      <c r="A43" s="88">
        <v>20311</v>
      </c>
      <c r="B43" s="88" t="s">
        <v>560</v>
      </c>
    </row>
    <row r="44" spans="1:2" x14ac:dyDescent="0.25">
      <c r="A44" s="88">
        <v>20312</v>
      </c>
      <c r="B44" s="88" t="s">
        <v>603</v>
      </c>
    </row>
    <row r="45" spans="1:2" x14ac:dyDescent="0.25">
      <c r="A45" s="88">
        <v>20313</v>
      </c>
      <c r="B45" s="88" t="s">
        <v>604</v>
      </c>
    </row>
    <row r="46" spans="1:2" x14ac:dyDescent="0.25">
      <c r="A46" s="88">
        <v>20314</v>
      </c>
      <c r="B46" s="88" t="s">
        <v>605</v>
      </c>
    </row>
    <row r="47" spans="1:2" x14ac:dyDescent="0.25">
      <c r="A47" s="88">
        <v>20315</v>
      </c>
      <c r="B47" s="88" t="s">
        <v>595</v>
      </c>
    </row>
    <row r="48" spans="1:2" x14ac:dyDescent="0.25">
      <c r="A48" s="88">
        <v>20316</v>
      </c>
      <c r="B48" s="88" t="s">
        <v>606</v>
      </c>
    </row>
    <row r="49" spans="1:2" x14ac:dyDescent="0.25">
      <c r="A49" s="88">
        <v>2050</v>
      </c>
      <c r="B49" s="88" t="s">
        <v>93</v>
      </c>
    </row>
    <row r="50" spans="1:2" x14ac:dyDescent="0.25">
      <c r="A50" s="88">
        <v>2400</v>
      </c>
      <c r="B50" s="88" t="s">
        <v>607</v>
      </c>
    </row>
    <row r="51" spans="1:2" x14ac:dyDescent="0.25">
      <c r="A51" s="88">
        <v>2401</v>
      </c>
      <c r="B51" s="88" t="s">
        <v>608</v>
      </c>
    </row>
    <row r="52" spans="1:2" x14ac:dyDescent="0.25">
      <c r="A52" s="88">
        <v>2408</v>
      </c>
      <c r="B52" s="88" t="s">
        <v>609</v>
      </c>
    </row>
    <row r="53" spans="1:2" x14ac:dyDescent="0.25">
      <c r="A53" s="88">
        <v>2490</v>
      </c>
      <c r="B53" s="88" t="s">
        <v>561</v>
      </c>
    </row>
    <row r="54" spans="1:2" x14ac:dyDescent="0.25">
      <c r="A54" s="88">
        <v>2600</v>
      </c>
      <c r="B54" s="88" t="s">
        <v>610</v>
      </c>
    </row>
    <row r="55" spans="1:2" x14ac:dyDescent="0.25">
      <c r="A55" s="88">
        <v>2660</v>
      </c>
      <c r="B55" s="88" t="s">
        <v>611</v>
      </c>
    </row>
    <row r="56" spans="1:2" x14ac:dyDescent="0.25">
      <c r="A56" s="88">
        <v>2661</v>
      </c>
      <c r="B56" s="88" t="s">
        <v>612</v>
      </c>
    </row>
    <row r="57" spans="1:2" x14ac:dyDescent="0.25">
      <c r="A57" s="88">
        <v>2690</v>
      </c>
      <c r="B57" s="88" t="s">
        <v>613</v>
      </c>
    </row>
    <row r="58" spans="1:2" x14ac:dyDescent="0.25">
      <c r="A58" s="88">
        <v>2700</v>
      </c>
      <c r="B58" s="88" t="s">
        <v>614</v>
      </c>
    </row>
    <row r="59" spans="1:2" x14ac:dyDescent="0.25">
      <c r="A59" s="88">
        <v>2705</v>
      </c>
      <c r="B59" s="88" t="s">
        <v>615</v>
      </c>
    </row>
    <row r="60" spans="1:2" x14ac:dyDescent="0.25">
      <c r="A60" s="88">
        <v>2710</v>
      </c>
      <c r="B60" s="88" t="s">
        <v>616</v>
      </c>
    </row>
    <row r="61" spans="1:2" x14ac:dyDescent="0.25">
      <c r="A61" s="88">
        <v>2740</v>
      </c>
      <c r="B61" s="88" t="s">
        <v>617</v>
      </c>
    </row>
    <row r="62" spans="1:2" x14ac:dyDescent="0.25">
      <c r="A62" s="88">
        <v>2770</v>
      </c>
      <c r="B62" s="88" t="s">
        <v>618</v>
      </c>
    </row>
    <row r="63" spans="1:2" x14ac:dyDescent="0.25">
      <c r="A63" s="88">
        <v>2771</v>
      </c>
      <c r="B63" s="88" t="s">
        <v>619</v>
      </c>
    </row>
    <row r="64" spans="1:2" x14ac:dyDescent="0.25">
      <c r="A64" s="88">
        <v>2772</v>
      </c>
      <c r="B64" s="88" t="s">
        <v>620</v>
      </c>
    </row>
    <row r="65" spans="1:2" x14ac:dyDescent="0.25">
      <c r="A65" s="88">
        <v>2780</v>
      </c>
      <c r="B65" s="88" t="s">
        <v>621</v>
      </c>
    </row>
    <row r="66" spans="1:2" x14ac:dyDescent="0.25">
      <c r="A66" s="88">
        <v>2951</v>
      </c>
      <c r="B66" s="88" t="s">
        <v>562</v>
      </c>
    </row>
    <row r="67" spans="1:2" x14ac:dyDescent="0.25">
      <c r="A67" s="88">
        <v>2960</v>
      </c>
      <c r="B67" s="88" t="s">
        <v>563</v>
      </c>
    </row>
    <row r="68" spans="1:2" x14ac:dyDescent="0.25">
      <c r="A68" s="88">
        <v>2975</v>
      </c>
      <c r="B68" s="88" t="s">
        <v>622</v>
      </c>
    </row>
    <row r="69" spans="1:2" x14ac:dyDescent="0.25">
      <c r="A69" s="88">
        <v>2980</v>
      </c>
      <c r="B69" s="88" t="s">
        <v>564</v>
      </c>
    </row>
    <row r="70" spans="1:2" x14ac:dyDescent="0.25">
      <c r="A70" s="88">
        <v>29801</v>
      </c>
      <c r="B70" s="88" t="s">
        <v>565</v>
      </c>
    </row>
    <row r="71" spans="1:2" x14ac:dyDescent="0.25">
      <c r="A71" s="88">
        <v>29802</v>
      </c>
      <c r="B71" s="88" t="s">
        <v>566</v>
      </c>
    </row>
    <row r="72" spans="1:2" x14ac:dyDescent="0.25">
      <c r="A72" s="88">
        <v>2995</v>
      </c>
      <c r="B72" s="88" t="s">
        <v>567</v>
      </c>
    </row>
    <row r="73" spans="1:2" x14ac:dyDescent="0.25">
      <c r="A73" s="88">
        <v>3010</v>
      </c>
      <c r="B73" s="88" t="s">
        <v>623</v>
      </c>
    </row>
    <row r="74" spans="1:2" x14ac:dyDescent="0.25">
      <c r="A74" s="88">
        <v>3020</v>
      </c>
      <c r="B74" s="88" t="s">
        <v>543</v>
      </c>
    </row>
    <row r="75" spans="1:2" x14ac:dyDescent="0.25">
      <c r="A75" s="88">
        <v>3040</v>
      </c>
      <c r="B75" s="88" t="s">
        <v>624</v>
      </c>
    </row>
    <row r="76" spans="1:2" x14ac:dyDescent="0.25">
      <c r="A76" s="88">
        <v>3110</v>
      </c>
      <c r="B76" s="88" t="s">
        <v>625</v>
      </c>
    </row>
    <row r="77" spans="1:2" x14ac:dyDescent="0.25">
      <c r="A77" s="88">
        <v>3120</v>
      </c>
      <c r="B77" s="88" t="s">
        <v>626</v>
      </c>
    </row>
    <row r="78" spans="1:2" x14ac:dyDescent="0.25">
      <c r="A78" s="88">
        <v>3140</v>
      </c>
      <c r="B78" s="88" t="s">
        <v>627</v>
      </c>
    </row>
    <row r="79" spans="1:2" x14ac:dyDescent="0.25">
      <c r="A79" s="88">
        <v>3190</v>
      </c>
      <c r="B79" s="88" t="s">
        <v>628</v>
      </c>
    </row>
    <row r="80" spans="1:2" x14ac:dyDescent="0.25">
      <c r="A80" s="88">
        <v>3200</v>
      </c>
      <c r="B80" s="88" t="s">
        <v>629</v>
      </c>
    </row>
    <row r="81" spans="1:2" x14ac:dyDescent="0.25">
      <c r="A81" s="88">
        <v>3201</v>
      </c>
      <c r="B81" s="88" t="s">
        <v>630</v>
      </c>
    </row>
    <row r="82" spans="1:2" x14ac:dyDescent="0.25">
      <c r="A82" s="88">
        <v>3210</v>
      </c>
      <c r="B82" s="88" t="s">
        <v>446</v>
      </c>
    </row>
    <row r="83" spans="1:2" x14ac:dyDescent="0.25">
      <c r="A83" s="88">
        <v>3220</v>
      </c>
      <c r="B83" s="88" t="s">
        <v>631</v>
      </c>
    </row>
    <row r="84" spans="1:2" x14ac:dyDescent="0.25">
      <c r="A84" s="88">
        <v>3221</v>
      </c>
      <c r="B84" s="88" t="s">
        <v>632</v>
      </c>
    </row>
    <row r="85" spans="1:2" x14ac:dyDescent="0.25">
      <c r="A85" s="88">
        <v>3222</v>
      </c>
      <c r="B85" s="88" t="s">
        <v>633</v>
      </c>
    </row>
    <row r="86" spans="1:2" x14ac:dyDescent="0.25">
      <c r="A86" s="88">
        <v>3240</v>
      </c>
      <c r="B86" s="88" t="s">
        <v>634</v>
      </c>
    </row>
    <row r="87" spans="1:2" x14ac:dyDescent="0.25">
      <c r="A87" s="88">
        <v>3280</v>
      </c>
      <c r="B87" s="88" t="s">
        <v>635</v>
      </c>
    </row>
    <row r="88" spans="1:2" x14ac:dyDescent="0.25">
      <c r="A88" s="88">
        <v>3290</v>
      </c>
      <c r="B88" s="88" t="s">
        <v>636</v>
      </c>
    </row>
    <row r="89" spans="1:2" x14ac:dyDescent="0.25">
      <c r="A89" s="88">
        <v>3320</v>
      </c>
      <c r="B89" s="88" t="s">
        <v>472</v>
      </c>
    </row>
    <row r="90" spans="1:2" x14ac:dyDescent="0.25">
      <c r="A90" s="88">
        <v>3330</v>
      </c>
      <c r="B90" s="88" t="s">
        <v>433</v>
      </c>
    </row>
    <row r="91" spans="1:2" x14ac:dyDescent="0.25">
      <c r="A91" s="88">
        <v>3331</v>
      </c>
      <c r="B91" s="88" t="s">
        <v>363</v>
      </c>
    </row>
    <row r="92" spans="1:2" x14ac:dyDescent="0.25">
      <c r="A92" s="88">
        <v>33311</v>
      </c>
      <c r="B92" s="88" t="s">
        <v>145</v>
      </c>
    </row>
    <row r="93" spans="1:2" x14ac:dyDescent="0.25">
      <c r="A93" s="88">
        <v>3332</v>
      </c>
      <c r="B93" s="88" t="s">
        <v>637</v>
      </c>
    </row>
    <row r="94" spans="1:2" x14ac:dyDescent="0.25">
      <c r="A94" s="88">
        <v>3333</v>
      </c>
      <c r="B94" s="88" t="s">
        <v>638</v>
      </c>
    </row>
    <row r="95" spans="1:2" x14ac:dyDescent="0.25">
      <c r="A95" s="88">
        <v>3334</v>
      </c>
      <c r="B95" s="88" t="s">
        <v>639</v>
      </c>
    </row>
    <row r="96" spans="1:2" x14ac:dyDescent="0.25">
      <c r="A96" s="88">
        <v>3335</v>
      </c>
      <c r="B96" s="88" t="s">
        <v>640</v>
      </c>
    </row>
    <row r="97" spans="1:2" x14ac:dyDescent="0.25">
      <c r="A97" s="88">
        <v>3336</v>
      </c>
      <c r="B97" s="88" t="s">
        <v>454</v>
      </c>
    </row>
    <row r="98" spans="1:2" x14ac:dyDescent="0.25">
      <c r="A98" s="88">
        <v>3398</v>
      </c>
      <c r="B98" s="88" t="s">
        <v>300</v>
      </c>
    </row>
    <row r="99" spans="1:2" x14ac:dyDescent="0.25">
      <c r="A99" s="88">
        <v>3412</v>
      </c>
      <c r="B99" s="88" t="s">
        <v>26</v>
      </c>
    </row>
    <row r="100" spans="1:2" x14ac:dyDescent="0.25">
      <c r="A100" s="88">
        <v>3440</v>
      </c>
      <c r="B100" s="88" t="s">
        <v>28</v>
      </c>
    </row>
    <row r="101" spans="1:2" x14ac:dyDescent="0.25">
      <c r="A101" s="88">
        <v>3450</v>
      </c>
      <c r="B101" s="88" t="s">
        <v>29</v>
      </c>
    </row>
    <row r="102" spans="1:2" x14ac:dyDescent="0.25">
      <c r="A102" s="88">
        <v>3460</v>
      </c>
      <c r="B102" s="88" t="s">
        <v>105</v>
      </c>
    </row>
    <row r="103" spans="1:2" x14ac:dyDescent="0.25">
      <c r="A103" s="88">
        <v>3461</v>
      </c>
      <c r="B103" s="88" t="s">
        <v>641</v>
      </c>
    </row>
    <row r="104" spans="1:2" x14ac:dyDescent="0.25">
      <c r="A104" s="88">
        <v>3480</v>
      </c>
      <c r="B104" s="88" t="s">
        <v>642</v>
      </c>
    </row>
    <row r="105" spans="1:2" x14ac:dyDescent="0.25">
      <c r="A105" s="88">
        <v>3481</v>
      </c>
      <c r="B105" s="88" t="s">
        <v>474</v>
      </c>
    </row>
    <row r="106" spans="1:2" x14ac:dyDescent="0.25">
      <c r="A106" s="88">
        <v>3600</v>
      </c>
      <c r="B106" s="88" t="s">
        <v>643</v>
      </c>
    </row>
    <row r="107" spans="1:2" x14ac:dyDescent="0.25">
      <c r="A107" s="88">
        <v>3610</v>
      </c>
      <c r="B107" s="88" t="s">
        <v>644</v>
      </c>
    </row>
    <row r="108" spans="1:2" x14ac:dyDescent="0.25">
      <c r="A108" s="88">
        <v>3615</v>
      </c>
      <c r="B108" s="88" t="s">
        <v>645</v>
      </c>
    </row>
    <row r="109" spans="1:2" x14ac:dyDescent="0.25">
      <c r="A109" s="88">
        <v>3710</v>
      </c>
      <c r="B109" s="88" t="s">
        <v>646</v>
      </c>
    </row>
    <row r="110" spans="1:2" x14ac:dyDescent="0.25">
      <c r="A110" s="88">
        <v>3900</v>
      </c>
      <c r="B110" s="88" t="s">
        <v>647</v>
      </c>
    </row>
    <row r="111" spans="1:2" x14ac:dyDescent="0.25">
      <c r="A111" s="88">
        <v>3902</v>
      </c>
      <c r="B111" s="88" t="s">
        <v>381</v>
      </c>
    </row>
    <row r="112" spans="1:2" x14ac:dyDescent="0.25">
      <c r="A112" s="88">
        <v>3910</v>
      </c>
      <c r="B112" s="88" t="s">
        <v>648</v>
      </c>
    </row>
    <row r="113" spans="1:2" x14ac:dyDescent="0.25">
      <c r="A113" s="88">
        <v>3911</v>
      </c>
      <c r="B113" s="88" t="s">
        <v>476</v>
      </c>
    </row>
    <row r="114" spans="1:2" x14ac:dyDescent="0.25">
      <c r="A114" s="88">
        <v>3912</v>
      </c>
      <c r="B114" s="88" t="s">
        <v>649</v>
      </c>
    </row>
    <row r="115" spans="1:2" x14ac:dyDescent="0.25">
      <c r="A115" s="88">
        <v>3920</v>
      </c>
      <c r="B115" s="88" t="s">
        <v>650</v>
      </c>
    </row>
    <row r="116" spans="1:2" x14ac:dyDescent="0.25">
      <c r="A116" s="88">
        <v>3921</v>
      </c>
      <c r="B116" s="88" t="s">
        <v>651</v>
      </c>
    </row>
    <row r="117" spans="1:2" x14ac:dyDescent="0.25">
      <c r="A117" s="88">
        <v>3950</v>
      </c>
      <c r="B117" s="88" t="s">
        <v>652</v>
      </c>
    </row>
    <row r="118" spans="1:2" x14ac:dyDescent="0.25">
      <c r="A118" s="88">
        <v>3990</v>
      </c>
      <c r="B118" s="88" t="s">
        <v>351</v>
      </c>
    </row>
    <row r="119" spans="1:2" x14ac:dyDescent="0.25">
      <c r="A119" s="88">
        <v>4300</v>
      </c>
      <c r="B119" s="88" t="s">
        <v>545</v>
      </c>
    </row>
    <row r="120" spans="1:2" x14ac:dyDescent="0.25">
      <c r="A120" s="88">
        <v>4400</v>
      </c>
      <c r="B120" s="88" t="s">
        <v>653</v>
      </c>
    </row>
    <row r="121" spans="1:2" x14ac:dyDescent="0.25">
      <c r="A121" s="88">
        <v>4410</v>
      </c>
      <c r="B121" s="88" t="s">
        <v>654</v>
      </c>
    </row>
    <row r="122" spans="1:2" x14ac:dyDescent="0.25">
      <c r="A122" s="88">
        <v>4800</v>
      </c>
      <c r="B122" s="88" t="s">
        <v>655</v>
      </c>
    </row>
    <row r="123" spans="1:2" x14ac:dyDescent="0.25">
      <c r="A123" s="88">
        <v>5090</v>
      </c>
      <c r="B123" s="88" t="s">
        <v>302</v>
      </c>
    </row>
    <row r="124" spans="1:2" x14ac:dyDescent="0.25">
      <c r="A124" s="88">
        <v>5091</v>
      </c>
      <c r="B124" s="88" t="s">
        <v>385</v>
      </c>
    </row>
    <row r="125" spans="1:2" x14ac:dyDescent="0.25">
      <c r="A125" s="88">
        <v>5409</v>
      </c>
      <c r="B125" s="88" t="s">
        <v>656</v>
      </c>
    </row>
    <row r="126" spans="1:2" x14ac:dyDescent="0.25">
      <c r="A126" s="88">
        <v>5810</v>
      </c>
      <c r="B126" s="88" t="s">
        <v>440</v>
      </c>
    </row>
    <row r="127" spans="1:2" x14ac:dyDescent="0.25">
      <c r="A127" s="88">
        <v>5899</v>
      </c>
      <c r="B127" s="88" t="s">
        <v>417</v>
      </c>
    </row>
    <row r="128" spans="1:2" x14ac:dyDescent="0.25">
      <c r="A128" s="88">
        <v>5900</v>
      </c>
      <c r="B128" s="88" t="s">
        <v>478</v>
      </c>
    </row>
    <row r="129" spans="1:2" x14ac:dyDescent="0.25">
      <c r="A129" s="88">
        <v>5910</v>
      </c>
      <c r="B129" s="88" t="s">
        <v>480</v>
      </c>
    </row>
    <row r="130" spans="1:2" x14ac:dyDescent="0.25">
      <c r="A130" s="88">
        <v>5911</v>
      </c>
      <c r="B130" s="88" t="s">
        <v>657</v>
      </c>
    </row>
    <row r="131" spans="1:2" x14ac:dyDescent="0.25">
      <c r="A131" s="88">
        <v>5912</v>
      </c>
      <c r="B131" s="88" t="s">
        <v>658</v>
      </c>
    </row>
    <row r="132" spans="1:2" x14ac:dyDescent="0.25">
      <c r="A132" s="88">
        <v>5931</v>
      </c>
      <c r="B132" s="88" t="s">
        <v>659</v>
      </c>
    </row>
    <row r="133" spans="1:2" x14ac:dyDescent="0.25">
      <c r="A133" s="88">
        <v>5940</v>
      </c>
      <c r="B133" s="88" t="s">
        <v>482</v>
      </c>
    </row>
    <row r="134" spans="1:2" x14ac:dyDescent="0.25">
      <c r="A134" s="88">
        <v>5946</v>
      </c>
      <c r="B134" s="88" t="s">
        <v>660</v>
      </c>
    </row>
    <row r="135" spans="1:2" x14ac:dyDescent="0.25">
      <c r="A135" s="88">
        <v>5950</v>
      </c>
      <c r="B135" s="88" t="s">
        <v>661</v>
      </c>
    </row>
    <row r="136" spans="1:2" x14ac:dyDescent="0.25">
      <c r="A136" s="88">
        <v>5960</v>
      </c>
      <c r="B136" s="88" t="s">
        <v>662</v>
      </c>
    </row>
    <row r="137" spans="1:2" x14ac:dyDescent="0.25">
      <c r="A137" s="88">
        <v>5980</v>
      </c>
      <c r="B137" s="88" t="s">
        <v>663</v>
      </c>
    </row>
    <row r="138" spans="1:2" x14ac:dyDescent="0.25">
      <c r="A138" s="88">
        <v>5981</v>
      </c>
      <c r="B138" s="88" t="s">
        <v>407</v>
      </c>
    </row>
    <row r="139" spans="1:2" x14ac:dyDescent="0.25">
      <c r="A139" s="88">
        <v>5990</v>
      </c>
      <c r="B139" s="88" t="s">
        <v>484</v>
      </c>
    </row>
    <row r="140" spans="1:2" x14ac:dyDescent="0.25">
      <c r="A140" s="88">
        <v>5991</v>
      </c>
      <c r="B140" s="88" t="s">
        <v>664</v>
      </c>
    </row>
    <row r="141" spans="1:2" x14ac:dyDescent="0.25">
      <c r="A141" s="88">
        <v>5992</v>
      </c>
      <c r="B141" s="88" t="s">
        <v>665</v>
      </c>
    </row>
    <row r="142" spans="1:2" x14ac:dyDescent="0.25">
      <c r="A142" s="88">
        <v>5999</v>
      </c>
      <c r="B142" s="88" t="s">
        <v>304</v>
      </c>
    </row>
    <row r="143" spans="1:2" x14ac:dyDescent="0.25">
      <c r="A143" s="88">
        <v>6000</v>
      </c>
      <c r="B143" s="88" t="s">
        <v>666</v>
      </c>
    </row>
    <row r="144" spans="1:2" x14ac:dyDescent="0.25">
      <c r="A144" s="88">
        <v>6050</v>
      </c>
      <c r="B144" s="88" t="s">
        <v>667</v>
      </c>
    </row>
    <row r="145" spans="1:2" x14ac:dyDescent="0.25">
      <c r="A145" s="88">
        <v>6060</v>
      </c>
      <c r="B145" s="88" t="s">
        <v>486</v>
      </c>
    </row>
    <row r="146" spans="1:2" x14ac:dyDescent="0.25">
      <c r="A146" s="88">
        <v>6070</v>
      </c>
      <c r="B146" s="88" t="s">
        <v>668</v>
      </c>
    </row>
    <row r="147" spans="1:2" x14ac:dyDescent="0.25">
      <c r="A147" s="88">
        <v>6080</v>
      </c>
      <c r="B147" s="88" t="s">
        <v>669</v>
      </c>
    </row>
    <row r="148" spans="1:2" x14ac:dyDescent="0.25">
      <c r="A148" s="88">
        <v>6100</v>
      </c>
      <c r="B148" s="88" t="s">
        <v>670</v>
      </c>
    </row>
    <row r="149" spans="1:2" x14ac:dyDescent="0.25">
      <c r="A149" s="88">
        <v>6199</v>
      </c>
      <c r="B149" s="88" t="s">
        <v>435</v>
      </c>
    </row>
    <row r="150" spans="1:2" x14ac:dyDescent="0.25">
      <c r="A150" s="88">
        <v>6300</v>
      </c>
      <c r="B150" s="88" t="s">
        <v>489</v>
      </c>
    </row>
    <row r="151" spans="1:2" x14ac:dyDescent="0.25">
      <c r="A151" s="88">
        <v>6301</v>
      </c>
      <c r="B151" s="88" t="s">
        <v>306</v>
      </c>
    </row>
    <row r="152" spans="1:2" x14ac:dyDescent="0.25">
      <c r="A152" s="88">
        <v>6302</v>
      </c>
      <c r="B152" s="88" t="s">
        <v>671</v>
      </c>
    </row>
    <row r="153" spans="1:2" x14ac:dyDescent="0.25">
      <c r="A153" s="88">
        <v>6320</v>
      </c>
      <c r="B153" s="88" t="s">
        <v>672</v>
      </c>
    </row>
    <row r="154" spans="1:2" x14ac:dyDescent="0.25">
      <c r="A154" s="88">
        <v>6340</v>
      </c>
      <c r="B154" s="88" t="s">
        <v>673</v>
      </c>
    </row>
    <row r="155" spans="1:2" x14ac:dyDescent="0.25">
      <c r="A155" s="88">
        <v>6360</v>
      </c>
      <c r="B155" s="88" t="s">
        <v>491</v>
      </c>
    </row>
    <row r="156" spans="1:2" x14ac:dyDescent="0.25">
      <c r="A156" s="88">
        <v>6370</v>
      </c>
      <c r="B156" s="88" t="s">
        <v>493</v>
      </c>
    </row>
    <row r="157" spans="1:2" x14ac:dyDescent="0.25">
      <c r="A157" s="88">
        <v>6395</v>
      </c>
      <c r="B157" s="88" t="s">
        <v>308</v>
      </c>
    </row>
    <row r="158" spans="1:2" x14ac:dyDescent="0.25">
      <c r="A158" s="88">
        <v>6399</v>
      </c>
      <c r="B158" s="88" t="s">
        <v>674</v>
      </c>
    </row>
    <row r="159" spans="1:2" x14ac:dyDescent="0.25">
      <c r="A159" s="88">
        <v>6400</v>
      </c>
      <c r="B159" s="88" t="s">
        <v>675</v>
      </c>
    </row>
    <row r="160" spans="1:2" x14ac:dyDescent="0.25">
      <c r="A160" s="88">
        <v>6421</v>
      </c>
      <c r="B160" s="88" t="s">
        <v>495</v>
      </c>
    </row>
    <row r="161" spans="1:2" x14ac:dyDescent="0.25">
      <c r="A161" s="88">
        <v>6430</v>
      </c>
      <c r="B161" s="88" t="s">
        <v>497</v>
      </c>
    </row>
    <row r="162" spans="1:2" x14ac:dyDescent="0.25">
      <c r="A162" s="88">
        <v>6440</v>
      </c>
      <c r="B162" s="88" t="s">
        <v>676</v>
      </c>
    </row>
    <row r="163" spans="1:2" x14ac:dyDescent="0.25">
      <c r="A163" s="88">
        <v>6499</v>
      </c>
      <c r="B163" s="88" t="s">
        <v>677</v>
      </c>
    </row>
    <row r="164" spans="1:2" x14ac:dyDescent="0.25">
      <c r="A164" s="88">
        <v>6500</v>
      </c>
      <c r="B164" s="88" t="s">
        <v>678</v>
      </c>
    </row>
    <row r="165" spans="1:2" x14ac:dyDescent="0.25">
      <c r="A165" s="88">
        <v>6540</v>
      </c>
      <c r="B165" s="88" t="s">
        <v>353</v>
      </c>
    </row>
    <row r="166" spans="1:2" x14ac:dyDescent="0.25">
      <c r="A166" s="88">
        <v>6545</v>
      </c>
      <c r="B166" s="88" t="s">
        <v>310</v>
      </c>
    </row>
    <row r="167" spans="1:2" x14ac:dyDescent="0.25">
      <c r="A167" s="88">
        <v>6560</v>
      </c>
      <c r="B167" s="88" t="s">
        <v>312</v>
      </c>
    </row>
    <row r="168" spans="1:2" x14ac:dyDescent="0.25">
      <c r="A168" s="88">
        <v>6593</v>
      </c>
      <c r="B168" s="88" t="s">
        <v>679</v>
      </c>
    </row>
    <row r="169" spans="1:2" x14ac:dyDescent="0.25">
      <c r="A169" s="88">
        <v>6599</v>
      </c>
      <c r="B169" s="88" t="s">
        <v>347</v>
      </c>
    </row>
    <row r="170" spans="1:2" x14ac:dyDescent="0.25">
      <c r="A170" s="88">
        <v>6600</v>
      </c>
      <c r="B170" s="88" t="s">
        <v>680</v>
      </c>
    </row>
    <row r="171" spans="1:2" x14ac:dyDescent="0.25">
      <c r="A171" s="88">
        <v>6601</v>
      </c>
      <c r="B171" s="88" t="s">
        <v>499</v>
      </c>
    </row>
    <row r="172" spans="1:2" x14ac:dyDescent="0.25">
      <c r="A172" s="88">
        <v>6620</v>
      </c>
      <c r="B172" s="88" t="s">
        <v>681</v>
      </c>
    </row>
    <row r="173" spans="1:2" x14ac:dyDescent="0.25">
      <c r="A173" s="88">
        <v>6621</v>
      </c>
      <c r="B173" s="88" t="s">
        <v>501</v>
      </c>
    </row>
    <row r="174" spans="1:2" x14ac:dyDescent="0.25">
      <c r="A174" s="88">
        <v>6699</v>
      </c>
      <c r="B174" s="88" t="s">
        <v>682</v>
      </c>
    </row>
    <row r="175" spans="1:2" x14ac:dyDescent="0.25">
      <c r="A175" s="88">
        <v>6700</v>
      </c>
      <c r="B175" s="88" t="s">
        <v>503</v>
      </c>
    </row>
    <row r="176" spans="1:2" x14ac:dyDescent="0.25">
      <c r="A176" s="88">
        <v>6701</v>
      </c>
      <c r="B176" s="88" t="s">
        <v>683</v>
      </c>
    </row>
    <row r="177" spans="1:2" x14ac:dyDescent="0.25">
      <c r="A177" s="88">
        <v>6720</v>
      </c>
      <c r="B177" s="88" t="s">
        <v>684</v>
      </c>
    </row>
    <row r="178" spans="1:2" x14ac:dyDescent="0.25">
      <c r="A178" s="88">
        <v>6740</v>
      </c>
      <c r="B178" s="88" t="s">
        <v>685</v>
      </c>
    </row>
    <row r="179" spans="1:2" x14ac:dyDescent="0.25">
      <c r="A179" s="88">
        <v>6760</v>
      </c>
      <c r="B179" s="88" t="s">
        <v>314</v>
      </c>
    </row>
    <row r="180" spans="1:2" x14ac:dyDescent="0.25">
      <c r="A180" s="88">
        <v>6790</v>
      </c>
      <c r="B180" s="88" t="s">
        <v>505</v>
      </c>
    </row>
    <row r="181" spans="1:2" x14ac:dyDescent="0.25">
      <c r="A181" s="88">
        <v>6798</v>
      </c>
      <c r="B181" s="88" t="s">
        <v>300</v>
      </c>
    </row>
    <row r="182" spans="1:2" x14ac:dyDescent="0.25">
      <c r="A182" s="88">
        <v>6799</v>
      </c>
      <c r="B182" s="88" t="s">
        <v>686</v>
      </c>
    </row>
    <row r="183" spans="1:2" x14ac:dyDescent="0.25">
      <c r="A183" s="88">
        <v>6800</v>
      </c>
      <c r="B183" s="88" t="s">
        <v>507</v>
      </c>
    </row>
    <row r="184" spans="1:2" x14ac:dyDescent="0.25">
      <c r="A184" s="88">
        <v>6801</v>
      </c>
      <c r="B184" s="88" t="s">
        <v>687</v>
      </c>
    </row>
    <row r="185" spans="1:2" x14ac:dyDescent="0.25">
      <c r="A185" s="88">
        <v>6820</v>
      </c>
      <c r="B185" s="88" t="s">
        <v>409</v>
      </c>
    </row>
    <row r="186" spans="1:2" x14ac:dyDescent="0.25">
      <c r="A186" s="88">
        <v>6830</v>
      </c>
      <c r="B186" s="88" t="s">
        <v>448</v>
      </c>
    </row>
    <row r="187" spans="1:2" x14ac:dyDescent="0.25">
      <c r="A187" s="88">
        <v>6840</v>
      </c>
      <c r="B187" s="88" t="s">
        <v>688</v>
      </c>
    </row>
    <row r="188" spans="1:2" x14ac:dyDescent="0.25">
      <c r="A188" s="88">
        <v>6841</v>
      </c>
      <c r="B188" s="88" t="s">
        <v>689</v>
      </c>
    </row>
    <row r="189" spans="1:2" x14ac:dyDescent="0.25">
      <c r="A189" s="88">
        <v>6890</v>
      </c>
      <c r="B189" s="88" t="s">
        <v>389</v>
      </c>
    </row>
    <row r="190" spans="1:2" x14ac:dyDescent="0.25">
      <c r="A190" s="88">
        <v>6899</v>
      </c>
      <c r="B190" s="88" t="s">
        <v>435</v>
      </c>
    </row>
    <row r="191" spans="1:2" x14ac:dyDescent="0.25">
      <c r="A191" s="88">
        <v>6900</v>
      </c>
      <c r="B191" s="88" t="s">
        <v>317</v>
      </c>
    </row>
    <row r="192" spans="1:2" x14ac:dyDescent="0.25">
      <c r="A192" s="88">
        <v>6906</v>
      </c>
      <c r="B192" s="88" t="s">
        <v>319</v>
      </c>
    </row>
    <row r="193" spans="1:2" x14ac:dyDescent="0.25">
      <c r="A193" s="88">
        <v>6907</v>
      </c>
      <c r="B193" s="88" t="s">
        <v>690</v>
      </c>
    </row>
    <row r="194" spans="1:2" x14ac:dyDescent="0.25">
      <c r="A194" s="88">
        <v>6908</v>
      </c>
      <c r="B194" s="88" t="s">
        <v>691</v>
      </c>
    </row>
    <row r="195" spans="1:2" x14ac:dyDescent="0.25">
      <c r="A195" s="88">
        <v>6911</v>
      </c>
      <c r="B195" s="88" t="s">
        <v>321</v>
      </c>
    </row>
    <row r="196" spans="1:2" x14ac:dyDescent="0.25">
      <c r="A196" s="88">
        <v>6914</v>
      </c>
      <c r="B196" s="88" t="s">
        <v>692</v>
      </c>
    </row>
    <row r="197" spans="1:2" x14ac:dyDescent="0.25">
      <c r="A197" s="88">
        <v>6919</v>
      </c>
      <c r="B197" s="88" t="s">
        <v>693</v>
      </c>
    </row>
    <row r="198" spans="1:2" x14ac:dyDescent="0.25">
      <c r="A198" s="88">
        <v>6920</v>
      </c>
      <c r="B198" s="88" t="s">
        <v>694</v>
      </c>
    </row>
    <row r="199" spans="1:2" x14ac:dyDescent="0.25">
      <c r="A199" s="88">
        <v>6921</v>
      </c>
      <c r="B199" s="88" t="s">
        <v>323</v>
      </c>
    </row>
    <row r="200" spans="1:2" x14ac:dyDescent="0.25">
      <c r="A200" s="88">
        <v>6922</v>
      </c>
      <c r="B200" s="88" t="s">
        <v>325</v>
      </c>
    </row>
    <row r="201" spans="1:2" x14ac:dyDescent="0.25">
      <c r="A201" s="88">
        <v>6923</v>
      </c>
      <c r="B201" s="88" t="s">
        <v>695</v>
      </c>
    </row>
    <row r="202" spans="1:2" x14ac:dyDescent="0.25">
      <c r="A202" s="88">
        <v>6940</v>
      </c>
      <c r="B202" s="88" t="s">
        <v>509</v>
      </c>
    </row>
    <row r="203" spans="1:2" x14ac:dyDescent="0.25">
      <c r="A203" s="88">
        <v>6990</v>
      </c>
      <c r="B203" s="88" t="s">
        <v>696</v>
      </c>
    </row>
    <row r="204" spans="1:2" x14ac:dyDescent="0.25">
      <c r="A204" s="88">
        <v>6999</v>
      </c>
      <c r="B204" s="88" t="s">
        <v>327</v>
      </c>
    </row>
    <row r="205" spans="1:2" x14ac:dyDescent="0.25">
      <c r="A205" s="88">
        <v>7000</v>
      </c>
      <c r="B205" s="88" t="s">
        <v>697</v>
      </c>
    </row>
    <row r="206" spans="1:2" x14ac:dyDescent="0.25">
      <c r="A206" s="88">
        <v>7020</v>
      </c>
      <c r="B206" s="88" t="s">
        <v>698</v>
      </c>
    </row>
    <row r="207" spans="1:2" x14ac:dyDescent="0.25">
      <c r="A207" s="88">
        <v>7040</v>
      </c>
      <c r="B207" s="88" t="s">
        <v>699</v>
      </c>
    </row>
    <row r="208" spans="1:2" x14ac:dyDescent="0.25">
      <c r="A208" s="88">
        <v>7051</v>
      </c>
      <c r="B208" s="88" t="s">
        <v>700</v>
      </c>
    </row>
    <row r="209" spans="1:2" x14ac:dyDescent="0.25">
      <c r="A209" s="88">
        <v>7099</v>
      </c>
      <c r="B209" s="88" t="s">
        <v>329</v>
      </c>
    </row>
    <row r="210" spans="1:2" x14ac:dyDescent="0.25">
      <c r="A210" s="88">
        <v>7119</v>
      </c>
      <c r="B210" s="88" t="s">
        <v>701</v>
      </c>
    </row>
    <row r="211" spans="1:2" x14ac:dyDescent="0.25">
      <c r="A211" s="88">
        <v>7140</v>
      </c>
      <c r="B211" s="88" t="s">
        <v>355</v>
      </c>
    </row>
    <row r="212" spans="1:2" x14ac:dyDescent="0.25">
      <c r="A212" s="88">
        <v>7141</v>
      </c>
      <c r="B212" s="88" t="s">
        <v>702</v>
      </c>
    </row>
    <row r="213" spans="1:2" x14ac:dyDescent="0.25">
      <c r="A213" s="88">
        <v>7160</v>
      </c>
      <c r="B213" s="88" t="s">
        <v>333</v>
      </c>
    </row>
    <row r="214" spans="1:2" x14ac:dyDescent="0.25">
      <c r="A214" s="88">
        <v>7170</v>
      </c>
      <c r="B214" s="88" t="s">
        <v>335</v>
      </c>
    </row>
    <row r="215" spans="1:2" x14ac:dyDescent="0.25">
      <c r="A215" s="88">
        <v>7199</v>
      </c>
      <c r="B215" s="88" t="s">
        <v>337</v>
      </c>
    </row>
    <row r="216" spans="1:2" x14ac:dyDescent="0.25">
      <c r="A216" s="88">
        <v>7230</v>
      </c>
      <c r="B216" s="88" t="s">
        <v>703</v>
      </c>
    </row>
    <row r="217" spans="1:2" x14ac:dyDescent="0.25">
      <c r="A217" s="88">
        <v>7231</v>
      </c>
      <c r="B217" s="88" t="s">
        <v>704</v>
      </c>
    </row>
    <row r="218" spans="1:2" x14ac:dyDescent="0.25">
      <c r="A218" s="88">
        <v>7320</v>
      </c>
      <c r="B218" s="88" t="s">
        <v>461</v>
      </c>
    </row>
    <row r="219" spans="1:2" x14ac:dyDescent="0.25">
      <c r="A219" s="88">
        <v>7340</v>
      </c>
      <c r="B219" s="88" t="s">
        <v>411</v>
      </c>
    </row>
    <row r="220" spans="1:2" x14ac:dyDescent="0.25">
      <c r="A220" s="88">
        <v>7350</v>
      </c>
      <c r="B220" s="88" t="s">
        <v>705</v>
      </c>
    </row>
    <row r="221" spans="1:2" x14ac:dyDescent="0.25">
      <c r="A221" s="88">
        <v>7360</v>
      </c>
      <c r="B221" s="88" t="s">
        <v>357</v>
      </c>
    </row>
    <row r="222" spans="1:2" x14ac:dyDescent="0.25">
      <c r="A222" s="88">
        <v>7370</v>
      </c>
      <c r="B222" s="88" t="s">
        <v>339</v>
      </c>
    </row>
    <row r="223" spans="1:2" x14ac:dyDescent="0.25">
      <c r="A223" s="88">
        <v>7399</v>
      </c>
      <c r="B223" s="88" t="s">
        <v>341</v>
      </c>
    </row>
    <row r="224" spans="1:2" x14ac:dyDescent="0.25">
      <c r="A224" s="88">
        <v>7400</v>
      </c>
      <c r="B224" s="88" t="s">
        <v>706</v>
      </c>
    </row>
    <row r="225" spans="1:2" x14ac:dyDescent="0.25">
      <c r="A225" s="88">
        <v>7420</v>
      </c>
      <c r="B225" s="88" t="s">
        <v>413</v>
      </c>
    </row>
    <row r="226" spans="1:2" x14ac:dyDescent="0.25">
      <c r="A226" s="88">
        <v>7430</v>
      </c>
      <c r="B226" s="88" t="s">
        <v>707</v>
      </c>
    </row>
    <row r="227" spans="1:2" x14ac:dyDescent="0.25">
      <c r="A227" s="88">
        <v>7440</v>
      </c>
      <c r="B227" s="88" t="s">
        <v>708</v>
      </c>
    </row>
    <row r="228" spans="1:2" x14ac:dyDescent="0.25">
      <c r="A228" s="88">
        <v>7499</v>
      </c>
      <c r="B228" s="88" t="s">
        <v>359</v>
      </c>
    </row>
    <row r="229" spans="1:2" x14ac:dyDescent="0.25">
      <c r="A229" s="88">
        <v>7500</v>
      </c>
      <c r="B229" s="88" t="s">
        <v>511</v>
      </c>
    </row>
    <row r="230" spans="1:2" x14ac:dyDescent="0.25">
      <c r="A230" s="88">
        <v>7600</v>
      </c>
      <c r="B230" s="88" t="s">
        <v>709</v>
      </c>
    </row>
    <row r="231" spans="1:2" x14ac:dyDescent="0.25">
      <c r="A231" s="88">
        <v>7601</v>
      </c>
      <c r="B231" s="88" t="s">
        <v>710</v>
      </c>
    </row>
    <row r="232" spans="1:2" x14ac:dyDescent="0.25">
      <c r="A232" s="88">
        <v>7602</v>
      </c>
      <c r="B232" s="88" t="s">
        <v>711</v>
      </c>
    </row>
    <row r="233" spans="1:2" x14ac:dyDescent="0.25">
      <c r="A233" s="88">
        <v>7603</v>
      </c>
      <c r="B233" s="88" t="s">
        <v>343</v>
      </c>
    </row>
    <row r="234" spans="1:2" x14ac:dyDescent="0.25">
      <c r="A234" s="88">
        <v>7604</v>
      </c>
      <c r="B234" s="88" t="s">
        <v>712</v>
      </c>
    </row>
    <row r="235" spans="1:2" x14ac:dyDescent="0.25">
      <c r="A235" s="88">
        <v>7605</v>
      </c>
      <c r="B235" s="88" t="s">
        <v>391</v>
      </c>
    </row>
    <row r="236" spans="1:2" x14ac:dyDescent="0.25">
      <c r="A236" s="88">
        <v>7606</v>
      </c>
      <c r="B236" s="88" t="s">
        <v>713</v>
      </c>
    </row>
    <row r="237" spans="1:2" x14ac:dyDescent="0.25">
      <c r="A237" s="88">
        <v>7699</v>
      </c>
      <c r="B237" s="88" t="s">
        <v>533</v>
      </c>
    </row>
    <row r="238" spans="1:2" x14ac:dyDescent="0.25">
      <c r="A238" s="88">
        <v>7710</v>
      </c>
      <c r="B238" s="88" t="s">
        <v>714</v>
      </c>
    </row>
    <row r="239" spans="1:2" x14ac:dyDescent="0.25">
      <c r="A239" s="88">
        <v>7720</v>
      </c>
      <c r="B239" s="88" t="s">
        <v>715</v>
      </c>
    </row>
    <row r="240" spans="1:2" x14ac:dyDescent="0.25">
      <c r="A240" s="88">
        <v>7721</v>
      </c>
      <c r="B240" s="88" t="s">
        <v>710</v>
      </c>
    </row>
    <row r="241" spans="1:2" x14ac:dyDescent="0.25">
      <c r="A241" s="88">
        <v>7770</v>
      </c>
      <c r="B241" s="88" t="s">
        <v>513</v>
      </c>
    </row>
    <row r="242" spans="1:2" x14ac:dyDescent="0.25">
      <c r="A242" s="88">
        <v>7779</v>
      </c>
      <c r="B242" s="88" t="s">
        <v>421</v>
      </c>
    </row>
    <row r="243" spans="1:2" x14ac:dyDescent="0.25">
      <c r="A243" s="88">
        <v>7790</v>
      </c>
      <c r="B243" s="88" t="s">
        <v>716</v>
      </c>
    </row>
    <row r="244" spans="1:2" x14ac:dyDescent="0.25">
      <c r="A244" s="88">
        <v>7795</v>
      </c>
      <c r="B244" s="88" t="s">
        <v>717</v>
      </c>
    </row>
    <row r="245" spans="1:2" x14ac:dyDescent="0.25">
      <c r="A245" s="88">
        <v>7799</v>
      </c>
      <c r="B245" s="88" t="s">
        <v>535</v>
      </c>
    </row>
    <row r="246" spans="1:2" x14ac:dyDescent="0.25">
      <c r="A246" s="88">
        <v>7800</v>
      </c>
      <c r="B246" s="88" t="s">
        <v>718</v>
      </c>
    </row>
    <row r="247" spans="1:2" x14ac:dyDescent="0.25">
      <c r="A247" s="88">
        <v>7830</v>
      </c>
      <c r="B247" s="88" t="s">
        <v>515</v>
      </c>
    </row>
    <row r="248" spans="1:2" x14ac:dyDescent="0.25">
      <c r="A248" s="88">
        <v>7831</v>
      </c>
      <c r="B248" s="88" t="s">
        <v>719</v>
      </c>
    </row>
    <row r="249" spans="1:2" x14ac:dyDescent="0.25">
      <c r="A249" s="88">
        <v>8030</v>
      </c>
      <c r="B249" s="88" t="s">
        <v>517</v>
      </c>
    </row>
    <row r="250" spans="1:2" x14ac:dyDescent="0.25">
      <c r="A250" s="88">
        <v>8070</v>
      </c>
      <c r="B250" s="88" t="s">
        <v>720</v>
      </c>
    </row>
    <row r="251" spans="1:2" x14ac:dyDescent="0.25">
      <c r="A251" s="88">
        <v>8071</v>
      </c>
      <c r="B251" s="88" t="s">
        <v>721</v>
      </c>
    </row>
    <row r="252" spans="1:2" x14ac:dyDescent="0.25">
      <c r="A252" s="88">
        <v>8130</v>
      </c>
      <c r="B252" s="88" t="s">
        <v>519</v>
      </c>
    </row>
    <row r="253" spans="1:2" x14ac:dyDescent="0.25">
      <c r="A253" s="88">
        <v>8150</v>
      </c>
      <c r="B253" s="88" t="s">
        <v>722</v>
      </c>
    </row>
    <row r="254" spans="1:2" x14ac:dyDescent="0.25">
      <c r="A254" s="88">
        <v>8170</v>
      </c>
      <c r="B254" s="88" t="s">
        <v>723</v>
      </c>
    </row>
    <row r="255" spans="1:2" x14ac:dyDescent="0.25">
      <c r="A255" s="88">
        <v>8509</v>
      </c>
      <c r="B255" s="88" t="s">
        <v>724</v>
      </c>
    </row>
    <row r="256" spans="1:2" x14ac:dyDescent="0.25">
      <c r="A256" s="88">
        <v>8710</v>
      </c>
      <c r="B256" s="88" t="s">
        <v>371</v>
      </c>
    </row>
    <row r="257" spans="1:2" x14ac:dyDescent="0.25">
      <c r="A257" s="88">
        <v>8711</v>
      </c>
      <c r="B257" s="88" t="s">
        <v>365</v>
      </c>
    </row>
    <row r="258" spans="1:2" x14ac:dyDescent="0.25">
      <c r="A258" s="88">
        <v>8712</v>
      </c>
      <c r="B258" s="88" t="s">
        <v>367</v>
      </c>
    </row>
    <row r="259" spans="1:2" x14ac:dyDescent="0.25">
      <c r="A259" s="88">
        <v>8713</v>
      </c>
      <c r="B259" s="88" t="s">
        <v>725</v>
      </c>
    </row>
    <row r="260" spans="1:2" x14ac:dyDescent="0.25">
      <c r="A260" s="88">
        <v>8714</v>
      </c>
      <c r="B260" s="88" t="s">
        <v>726</v>
      </c>
    </row>
    <row r="261" spans="1:2" x14ac:dyDescent="0.25">
      <c r="A261" s="88">
        <v>8715</v>
      </c>
      <c r="B261" s="88" t="s">
        <v>373</v>
      </c>
    </row>
    <row r="262" spans="1:2" x14ac:dyDescent="0.25">
      <c r="A262" s="88">
        <v>8716</v>
      </c>
      <c r="B262" s="88" t="s">
        <v>395</v>
      </c>
    </row>
    <row r="263" spans="1:2" x14ac:dyDescent="0.25">
      <c r="A263" s="88">
        <v>8717</v>
      </c>
      <c r="B263" s="88" t="s">
        <v>375</v>
      </c>
    </row>
    <row r="264" spans="1:2" x14ac:dyDescent="0.25">
      <c r="A264" s="88">
        <v>8730</v>
      </c>
      <c r="B264" s="88" t="s">
        <v>727</v>
      </c>
    </row>
    <row r="265" spans="1:2" x14ac:dyDescent="0.25">
      <c r="A265" s="88">
        <v>8740</v>
      </c>
      <c r="B265" s="88" t="s">
        <v>273</v>
      </c>
    </row>
    <row r="266" spans="1:2" x14ac:dyDescent="0.25">
      <c r="A266" s="88">
        <v>8910</v>
      </c>
      <c r="B266" s="88" t="s">
        <v>521</v>
      </c>
    </row>
    <row r="267" spans="1:2" x14ac:dyDescent="0.25">
      <c r="A267" s="88">
        <v>8911</v>
      </c>
      <c r="B267" s="88" t="s">
        <v>728</v>
      </c>
    </row>
    <row r="268" spans="1:2" x14ac:dyDescent="0.25">
      <c r="A268" s="88">
        <v>8930</v>
      </c>
      <c r="B268" s="88" t="s">
        <v>523</v>
      </c>
    </row>
    <row r="269" spans="1:2" x14ac:dyDescent="0.25">
      <c r="A269" s="88">
        <v>8931</v>
      </c>
      <c r="B269" s="88" t="s">
        <v>442</v>
      </c>
    </row>
    <row r="270" spans="1:2" x14ac:dyDescent="0.25">
      <c r="A270" s="88">
        <v>8950</v>
      </c>
      <c r="B270" s="88" t="s">
        <v>525</v>
      </c>
    </row>
    <row r="271" spans="1:2" x14ac:dyDescent="0.25">
      <c r="A271" s="88">
        <v>8951</v>
      </c>
      <c r="B271" s="88" t="s">
        <v>729</v>
      </c>
    </row>
    <row r="272" spans="1:2" x14ac:dyDescent="0.25">
      <c r="A272" s="88">
        <v>9990</v>
      </c>
      <c r="B272" s="88" t="s">
        <v>730</v>
      </c>
    </row>
    <row r="273" spans="1:2" x14ac:dyDescent="0.25">
      <c r="A273" s="88">
        <v>9999</v>
      </c>
      <c r="B273" s="88" t="s">
        <v>731</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_rels/item6.xml.rels><?xml version="1.0" encoding="UTF-8" standalone="yes"?>
<Relationships xmlns="http://schemas.openxmlformats.org/package/2006/relationships"><Relationship Id="rId1" Type="http://schemas.openxmlformats.org/officeDocument/2006/relationships/customXmlProps" Target="itemProps6.xml"/></Relationships>
</file>

<file path=customXml/item1.xml><?xml version="1.0" encoding="utf-8"?>
<ct:contentTypeSchema xmlns:ct="http://schemas.microsoft.com/office/2006/metadata/contentType" xmlns:ma="http://schemas.microsoft.com/office/2006/metadata/properties/metaAttributes" ct:_="" ma:_="" ma:contentTypeName="Excel-arbeidsbok" ma:contentTypeID="0x01010037B27F13F1C0422BB0C0297F7EE2113600E39845B2D314B241851FB500AD373348" ma:contentTypeVersion="25" ma:contentTypeDescription="Opprett et nytt dokument." ma:contentTypeScope="" ma:versionID="940acff091f364099a2619fb88170cde">
  <xsd:schema xmlns:xsd="http://www.w3.org/2001/XMLSchema" xmlns:xs="http://www.w3.org/2001/XMLSchema" xmlns:p="http://schemas.microsoft.com/office/2006/metadata/properties" xmlns:ns2="557d8cf5-74aa-457a-95db-53615d053f64" targetNamespace="http://schemas.microsoft.com/office/2006/metadata/properties" ma:root="true" ma:fieldsID="60806099d8a6f6c59eb11228ceb3c08f" ns2:_="">
    <xsd:import namespace="557d8cf5-74aa-457a-95db-53615d053f64"/>
    <xsd:element name="properties">
      <xsd:complexType>
        <xsd:sequence>
          <xsd:element name="documentManagement">
            <xsd:complexType>
              <xsd:all>
                <xsd:element ref="ns2:RK_Prosjektnummer" minOccurs="0"/>
                <xsd:element ref="ns2:RK_StatusTaxHTField0" minOccurs="0"/>
                <xsd:element ref="ns2:TaxCatchAll" minOccurs="0"/>
                <xsd:element ref="ns2:TaxCatchAllLabel" minOccurs="0"/>
                <xsd:element ref="ns2:RK_OrganisasjonsenhetTaxHTField0" minOccurs="0"/>
                <xsd:element ref="ns2:RK_EmneordTaxHTField0" minOccurs="0"/>
                <xsd:element ref="ns2:RK_Ar" minOccurs="0"/>
                <xsd:element ref="ns2:TaxKeywordTaxHTFiel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57d8cf5-74aa-457a-95db-53615d053f64" elementFormDefault="qualified">
    <xsd:import namespace="http://schemas.microsoft.com/office/2006/documentManagement/types"/>
    <xsd:import namespace="http://schemas.microsoft.com/office/infopath/2007/PartnerControls"/>
    <xsd:element name="RK_Prosjektnummer" ma:index="8" nillable="true" ma:displayName="Prosjektnummer" ma:internalName="RK_Prosjektnummer">
      <xsd:simpleType>
        <xsd:restriction base="dms:Text">
          <xsd:maxLength value="255"/>
        </xsd:restriction>
      </xsd:simpleType>
    </xsd:element>
    <xsd:element name="RK_StatusTaxHTField0" ma:index="9" nillable="true" ma:taxonomy="true" ma:internalName="RK_StatusTaxHTField0" ma:taxonomyFieldName="RK_Status" ma:displayName="Status" ma:fieldId="{de436840-aadf-4018-8626-cdf1aceddaaf}" ma:taxonomyMulti="true" ma:sspId="1530352a-ac41-4fbd-90f0-f75dc8036244" ma:termSetId="cf406b72-d130-4c7e-bca2-24c3d96d8925" ma:anchorId="00000000-0000-0000-0000-000000000000" ma:open="false" ma:isKeyword="false">
      <xsd:complexType>
        <xsd:sequence>
          <xsd:element ref="pc:Terms" minOccurs="0" maxOccurs="1"/>
        </xsd:sequence>
      </xsd:complexType>
    </xsd:element>
    <xsd:element name="TaxCatchAll" ma:index="10" nillable="true" ma:displayName="Taxonomy Catch All Column" ma:description="" ma:hidden="true" ma:list="{12d50f3c-ec54-4f7d-8b69-3b7416ca2432}" ma:internalName="TaxCatchAll" ma:showField="CatchAllData" ma:web="b0af63fc-0657-4e2a-97d1-063b88efd2c1">
      <xsd:complexType>
        <xsd:complexContent>
          <xsd:extension base="dms:MultiChoiceLookup">
            <xsd:sequence>
              <xsd:element name="Value" type="dms:Lookup" maxOccurs="unbounded" minOccurs="0" nillable="true"/>
            </xsd:sequence>
          </xsd:extension>
        </xsd:complexContent>
      </xsd:complexType>
    </xsd:element>
    <xsd:element name="TaxCatchAllLabel" ma:index="11" nillable="true" ma:displayName="Taxonomy Catch All Column1" ma:description="" ma:hidden="true" ma:list="{12d50f3c-ec54-4f7d-8b69-3b7416ca2432}" ma:internalName="TaxCatchAllLabel" ma:readOnly="true" ma:showField="CatchAllDataLabel" ma:web="b0af63fc-0657-4e2a-97d1-063b88efd2c1">
      <xsd:complexType>
        <xsd:complexContent>
          <xsd:extension base="dms:MultiChoiceLookup">
            <xsd:sequence>
              <xsd:element name="Value" type="dms:Lookup" maxOccurs="unbounded" minOccurs="0" nillable="true"/>
            </xsd:sequence>
          </xsd:extension>
        </xsd:complexContent>
      </xsd:complexType>
    </xsd:element>
    <xsd:element name="RK_OrganisasjonsenhetTaxHTField0" ma:index="13" nillable="true" ma:taxonomy="true" ma:internalName="RK_OrganisasjonsenhetTaxHTField0" ma:taxonomyFieldName="RK_Organisasjonsenhet" ma:displayName="Organisasjonsenhet" ma:fieldId="{ffec9b57-c057-4bd1-b772-6ba4c34805a2}" ma:taxonomyMulti="true" ma:sspId="1530352a-ac41-4fbd-90f0-f75dc8036244" ma:termSetId="5319f4ed-29e4-4a4c-86d8-e2bca6b2ec5d" ma:anchorId="00000000-0000-0000-0000-000000000000" ma:open="false" ma:isKeyword="false">
      <xsd:complexType>
        <xsd:sequence>
          <xsd:element ref="pc:Terms" minOccurs="0" maxOccurs="1"/>
        </xsd:sequence>
      </xsd:complexType>
    </xsd:element>
    <xsd:element name="RK_EmneordTaxHTField0" ma:index="15" nillable="true" ma:taxonomy="true" ma:internalName="RK_EmneordTaxHTField0" ma:taxonomyFieldName="RK_Emneord" ma:displayName="Emneord" ma:fieldId="{e6fb3dad-ef0f-4f30-9a2c-843598e934e2}" ma:taxonomyMulti="true" ma:sspId="1530352a-ac41-4fbd-90f0-f75dc8036244" ma:termSetId="01a64eb3-aad1-40f1-ab36-6d820bd64277" ma:anchorId="00000000-0000-0000-0000-000000000000" ma:open="false" ma:isKeyword="false">
      <xsd:complexType>
        <xsd:sequence>
          <xsd:element ref="pc:Terms" minOccurs="0" maxOccurs="1"/>
        </xsd:sequence>
      </xsd:complexType>
    </xsd:element>
    <xsd:element name="RK_Ar" ma:index="17" nillable="true" ma:displayName="År" ma:internalName="RK_Ar">
      <xsd:simpleType>
        <xsd:restriction base="dms:Text">
          <xsd:maxLength value="255"/>
        </xsd:restriction>
      </xsd:simpleType>
    </xsd:element>
    <xsd:element name="TaxKeywordTaxHTField" ma:index="18" nillable="true" ma:taxonomy="true" ma:internalName="TaxKeywordTaxHTField" ma:taxonomyFieldName="TaxKeyword" ma:displayName="Organisasjonsnøkkelord" ma:fieldId="{23f27201-bee3-471e-b2e7-b64fd8b7ca38}" ma:taxonomyMulti="true" ma:sspId="1530352a-ac41-4fbd-90f0-f75dc8036244" ma:termSetId="00000000-0000-0000-0000-000000000000" ma:anchorId="00000000-0000-0000-0000-000000000000" ma:open="true" ma:isKeyword="tru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nholdstype"/>
        <xsd:element ref="dc:title" minOccurs="0" maxOccurs="1" ma:displayName="Tit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ct:contentTypeSchema xmlns:ct="http://schemas.microsoft.com/office/2006/metadata/contentType" xmlns:ma="http://schemas.microsoft.com/office/2006/metadata/properties/metaAttributes" ct:_="" ma:_="" ma:contentTypeName="Dokument" ma:contentTypeID="0x010100E3D160C93A11204C982E948E2704032A" ma:contentTypeVersion="6" ma:contentTypeDescription="Opprett et nytt dokument." ma:contentTypeScope="" ma:versionID="3a89ad71b4f1c76f386bf009b2a590d2">
  <xsd:schema xmlns:xsd="http://www.w3.org/2001/XMLSchema" xmlns:xs="http://www.w3.org/2001/XMLSchema" xmlns:p="http://schemas.microsoft.com/office/2006/metadata/properties" xmlns:ns2="43577bef-60ee-4f67-b2f3-8a68833d668d" xmlns:ns3="222d692a-309c-45d1-87cb-9c95d27f6c05" targetNamespace="http://schemas.microsoft.com/office/2006/metadata/properties" ma:root="true" ma:fieldsID="035bbf851c76c88ee4d69468f5ea067b" ns2:_="" ns3:_="">
    <xsd:import namespace="43577bef-60ee-4f67-b2f3-8a68833d668d"/>
    <xsd:import namespace="222d692a-309c-45d1-87cb-9c95d27f6c05"/>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3577bef-60ee-4f67-b2f3-8a68833d668d" elementFormDefault="qualified">
    <xsd:import namespace="http://schemas.microsoft.com/office/2006/documentManagement/types"/>
    <xsd:import namespace="http://schemas.microsoft.com/office/infopath/2007/PartnerControls"/>
    <xsd:element name="SharedWithUsers" ma:index="8" nillable="true" ma:displayName="Delt med"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Delingsdetaljer"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222d692a-309c-45d1-87cb-9c95d27f6c05"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nholdstype"/>
        <xsd:element ref="dc:title" minOccurs="0" maxOccurs="1" ma:index="4" ma:displayName="Tit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LongProperties xmlns="http://schemas.microsoft.com/office/2006/metadata/longProperties"/>
</file>

<file path=customXml/item4.xml><?xml version="1.0" encoding="utf-8"?>
<p:properties xmlns:p="http://schemas.microsoft.com/office/2006/metadata/properties" xmlns:xsi="http://www.w3.org/2001/XMLSchema-instance" xmlns:pc="http://schemas.microsoft.com/office/infopath/2007/PartnerControls">
  <documentManagement/>
</p:properties>
</file>

<file path=customXml/item5.xml><?xml version="1.0" encoding="utf-8"?>
<?mso-contentType ?>
<FormTemplates xmlns="http://schemas.microsoft.com/sharepoint/v3/contenttype/forms">
  <Display>DocumentLibraryForm</Display>
  <Edit>DocumentLibraryForm</Edit>
  <New>DocumentLibraryForm</New>
</FormTemplates>
</file>

<file path=customXml/item6.xml><?xml version="1.0" encoding="utf-8"?>
<?mso-contentType ?>
<customXsn xmlns="http://schemas.microsoft.com/office/2006/metadata/customXsn">
  <xsnLocation/>
  <cached>True</cached>
  <openByDefault>True</openByDefault>
  <xsnScope/>
</customXsn>
</file>

<file path=customXml/itemProps1.xml><?xml version="1.0" encoding="utf-8"?>
<ds:datastoreItem xmlns:ds="http://schemas.openxmlformats.org/officeDocument/2006/customXml" ds:itemID="{A51C611C-B89F-41F0-99F8-238779A63B9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57d8cf5-74aa-457a-95db-53615d053f6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3145DA5-FE10-46AF-B043-7F89F534B45B}"/>
</file>

<file path=customXml/itemProps3.xml><?xml version="1.0" encoding="utf-8"?>
<ds:datastoreItem xmlns:ds="http://schemas.openxmlformats.org/officeDocument/2006/customXml" ds:itemID="{8A6ADC7E-AB60-4494-B62C-9BE91CD8C207}">
  <ds:schemaRefs>
    <ds:schemaRef ds:uri="http://schemas.microsoft.com/office/2006/metadata/longProperties"/>
  </ds:schemaRefs>
</ds:datastoreItem>
</file>

<file path=customXml/itemProps4.xml><?xml version="1.0" encoding="utf-8"?>
<ds:datastoreItem xmlns:ds="http://schemas.openxmlformats.org/officeDocument/2006/customXml" ds:itemID="{B02BAB6E-1C11-4411-9471-1A0BDC62008B}">
  <ds:schemaRefs>
    <ds:schemaRef ds:uri="http://schemas.openxmlformats.org/package/2006/metadata/core-properties"/>
    <ds:schemaRef ds:uri="http://schemas.microsoft.com/office/2006/documentManagement/types"/>
    <ds:schemaRef ds:uri="http://purl.org/dc/terms/"/>
    <ds:schemaRef ds:uri="557d8cf5-74aa-457a-95db-53615d053f64"/>
    <ds:schemaRef ds:uri="http://purl.org/dc/dcmitype/"/>
    <ds:schemaRef ds:uri="http://purl.org/dc/elements/1.1/"/>
    <ds:schemaRef ds:uri="http://schemas.microsoft.com/office/2006/metadata/properties"/>
    <ds:schemaRef ds:uri="http://schemas.microsoft.com/office/infopath/2007/PartnerControls"/>
    <ds:schemaRef ds:uri="http://www.w3.org/XML/1998/namespace"/>
  </ds:schemaRefs>
</ds:datastoreItem>
</file>

<file path=customXml/itemProps5.xml><?xml version="1.0" encoding="utf-8"?>
<ds:datastoreItem xmlns:ds="http://schemas.openxmlformats.org/officeDocument/2006/customXml" ds:itemID="{F8E9EC6D-24CB-4AE4-8C27-2D939ED0EC1B}">
  <ds:schemaRefs>
    <ds:schemaRef ds:uri="http://schemas.microsoft.com/sharepoint/v3/contenttype/forms"/>
  </ds:schemaRefs>
</ds:datastoreItem>
</file>

<file path=customXml/itemProps6.xml><?xml version="1.0" encoding="utf-8"?>
<ds:datastoreItem xmlns:ds="http://schemas.openxmlformats.org/officeDocument/2006/customXml" ds:itemID="{BEB087B2-7404-4969-A461-DD9680FDB201}">
  <ds:schemaRefs>
    <ds:schemaRef ds:uri="http://schemas.microsoft.com/office/2006/metadata/customXsn"/>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Regneark</vt:lpstr>
      </vt:variant>
      <vt:variant>
        <vt:i4>17</vt:i4>
      </vt:variant>
      <vt:variant>
        <vt:lpstr>Navngitte områder</vt:lpstr>
      </vt:variant>
      <vt:variant>
        <vt:i4>14</vt:i4>
      </vt:variant>
    </vt:vector>
  </HeadingPairs>
  <TitlesOfParts>
    <vt:vector size="31" baseType="lpstr">
      <vt:lpstr>_options</vt:lpstr>
      <vt:lpstr>_control</vt:lpstr>
      <vt:lpstr>Info</vt:lpstr>
      <vt:lpstr>Regnskap</vt:lpstr>
      <vt:lpstr>Balanse</vt:lpstr>
      <vt:lpstr>Prinsipper</vt:lpstr>
      <vt:lpstr>Noter</vt:lpstr>
      <vt:lpstr>Råbalanse</vt:lpstr>
      <vt:lpstr>Forklaring årsrapport</vt:lpstr>
      <vt:lpstr>Res. pr Aktivitet</vt:lpstr>
      <vt:lpstr>Tilskudd konto 8700-8799</vt:lpstr>
      <vt:lpstr>Spesifisert HB</vt:lpstr>
      <vt:lpstr>D00236</vt:lpstr>
      <vt:lpstr>Revisjon</vt:lpstr>
      <vt:lpstr>Saldospes kunder</vt:lpstr>
      <vt:lpstr>Saldospes leverandører</vt:lpstr>
      <vt:lpstr>Kontoplan</vt:lpstr>
      <vt:lpstr>Kontoplan</vt:lpstr>
      <vt:lpstr>Siste_dag_i_mnd</vt:lpstr>
      <vt:lpstr>Balanse!Utskriftsområde</vt:lpstr>
      <vt:lpstr>'Forklaring årsrapport'!Utskriftsområde</vt:lpstr>
      <vt:lpstr>Noter!Utskriftsområde</vt:lpstr>
      <vt:lpstr>Regnskap!Utskriftsområde</vt:lpstr>
      <vt:lpstr>'Res. pr Aktivitet'!Utskriftsområde</vt:lpstr>
      <vt:lpstr>'Saldospes kunder'!Utskriftsområde</vt:lpstr>
      <vt:lpstr>'Saldospes leverandører'!Utskriftsområde</vt:lpstr>
      <vt:lpstr>'Forklaring årsrapport'!Utskriftstitler</vt:lpstr>
      <vt:lpstr>Regnskap!Utskriftstitler</vt:lpstr>
      <vt:lpstr>'Res. pr Aktivitet'!Utskriftstitler</vt:lpstr>
      <vt:lpstr>'Saldospes kunder'!Utskriftstitler</vt:lpstr>
      <vt:lpstr>'Saldospes leverandører'!Utskriftstitler</vt:lpstr>
    </vt:vector>
  </TitlesOfParts>
  <Company>__</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06 BU Årsrapport 2020 korr 22.2.21 (002)</dc:title>
  <dc:creator>Nann Kristin Bakker</dc:creator>
  <cp:lastModifiedBy>Kirsten Risum</cp:lastModifiedBy>
  <cp:lastPrinted>2021-02-08T10:18:45Z</cp:lastPrinted>
  <dcterms:created xsi:type="dcterms:W3CDTF">2005-08-20T13:00:40Z</dcterms:created>
  <dcterms:modified xsi:type="dcterms:W3CDTF">2021-02-26T12:00:44Z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0x010100E3D160C93A11204C982E948E2704032A</vt:lpwstr>
  </property>
  <property fmtid="{D5CDD505-2E9C-101B-9397-08002B2CF9AE}" pid="3" name="_dlc_DocIdItemGuid">
    <vt:lpwstr>54c247da-027f-4748-ad98-0cdc10e33ac8</vt:lpwstr>
  </property>
  <property fmtid="{D5CDD505-2E9C-101B-9397-08002B2CF9AE}" pid="4" name="RedCrossLanguage">
    <vt:lpwstr/>
  </property>
  <property fmtid="{D5CDD505-2E9C-101B-9397-08002B2CF9AE}" pid="5" name="TaxKeyword">
    <vt:lpwstr/>
  </property>
  <property fmtid="{D5CDD505-2E9C-101B-9397-08002B2CF9AE}" pid="6" name="RedCrossOrganization">
    <vt:lpwstr/>
  </property>
  <property fmtid="{D5CDD505-2E9C-101B-9397-08002B2CF9AE}" pid="7" name="DocumentStatus">
    <vt:lpwstr/>
  </property>
  <property fmtid="{D5CDD505-2E9C-101B-9397-08002B2CF9AE}" pid="8" name="RedCrossTopics">
    <vt:lpwstr/>
  </property>
  <property fmtid="{D5CDD505-2E9C-101B-9397-08002B2CF9AE}" pid="9" name="_dlc_DocId">
    <vt:lpwstr>RK100-2091-8046</vt:lpwstr>
  </property>
  <property fmtid="{D5CDD505-2E9C-101B-9397-08002B2CF9AE}" pid="10" name="_dlc_DocIdUrl">
    <vt:lpwstr>https://www.korsveien.no/stottefunksjoner/okonomistyring/Regnskap/_layouts/DocIdRedir.aspx?ID=RK100-2091-8046, RK100-2091-8046</vt:lpwstr>
  </property>
  <property fmtid="{D5CDD505-2E9C-101B-9397-08002B2CF9AE}" pid="11" name="RK_Organisasjonsenhet">
    <vt:lpwstr/>
  </property>
  <property fmtid="{D5CDD505-2E9C-101B-9397-08002B2CF9AE}" pid="12" name="RK_Emneord">
    <vt:lpwstr/>
  </property>
  <property fmtid="{D5CDD505-2E9C-101B-9397-08002B2CF9AE}" pid="13" name="RK_Portalstruktur">
    <vt:lpwstr/>
  </property>
  <property fmtid="{D5CDD505-2E9C-101B-9397-08002B2CF9AE}" pid="14" name="RK_PortalstrukturTaxHTField0">
    <vt:lpwstr/>
  </property>
  <property fmtid="{D5CDD505-2E9C-101B-9397-08002B2CF9AE}" pid="15" name="RK_Status">
    <vt:lpwstr/>
  </property>
  <property fmtid="{D5CDD505-2E9C-101B-9397-08002B2CF9AE}" pid="16" name="Order">
    <vt:r8>33400</vt:r8>
  </property>
</Properties>
</file>